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mc:AlternateContent xmlns:mc="http://schemas.openxmlformats.org/markup-compatibility/2006">
    <mc:Choice Requires="x15">
      <x15ac:absPath xmlns:x15ac="http://schemas.microsoft.com/office/spreadsheetml/2010/11/ac" url="C:\inetpub\wwwroot\envstats\Questionnaires\2019\Country Files\"/>
    </mc:Choice>
  </mc:AlternateContent>
  <xr:revisionPtr revIDLastSave="0" documentId="13_ncr:1_{1F0D3311-8546-4482-BA34-E8501D2E5939}" xr6:coauthVersionLast="44" xr6:coauthVersionMax="45" xr10:uidLastSave="{00000000-0000-0000-0000-000000000000}"/>
  <bookViews>
    <workbookView xWindow="28680" yWindow="-120" windowWidth="29040" windowHeight="15840" tabRatio="711" firstSheet="4" activeTab="4" xr2:uid="{00000000-000D-0000-FFFF-FFFF00000000}"/>
  </bookViews>
  <sheets>
    <sheet name="Índice" sheetId="3" r:id="rId1"/>
    <sheet name="Guía" sheetId="4" r:id="rId2"/>
    <sheet name="Definiciones" sheetId="5" r:id="rId3"/>
    <sheet name="Diagram" sheetId="6" r:id="rId4"/>
    <sheet name="W1" sheetId="7" r:id="rId5"/>
    <sheet name="W2" sheetId="8" r:id="rId6"/>
    <sheet name="W3" sheetId="9" r:id="rId7"/>
    <sheet name="W4" sheetId="10" r:id="rId8"/>
    <sheet name="W5" sheetId="2" r:id="rId9"/>
    <sheet name="W6" sheetId="11"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01_Santa_Cruz_Carrillo">'[1]Lista General'!$J$3:$J$10</definedName>
    <definedName name="Abangares_507">'[1]Lista General'!$CC$3:$CC$6</definedName>
    <definedName name="ACAHN">'[1]Lista General'!$F$3:$F$6</definedName>
    <definedName name="ACAT">'[1]Lista General'!$E$3:$E$5</definedName>
    <definedName name="AccionDecomiso">'[1]Lista General'!$DL$3:$DL$5</definedName>
    <definedName name="ACCVC">'[1]Lista General'!$B$3:$B$9</definedName>
    <definedName name="ACG">'[1]Lista General'!$G$3:$G$4</definedName>
    <definedName name="ACLAC">'[1]Lista General'!$C$3:$C$6</definedName>
    <definedName name="ACLAP">'[1]Lista General'!$D$3:$D$7</definedName>
    <definedName name="ACMIC">'[1]Lista General'!$L$3</definedName>
    <definedName name="ACOPAC">'[1]Lista General'!$I$3:$I$7</definedName>
    <definedName name="ACOSA">'[1]Lista General'!$H$3:$H$6</definedName>
    <definedName name="Acosta_112">'[1]Lista General'!$AG$3:$AG$7</definedName>
    <definedName name="ACS">'[1]Lista General'!$A$3:$A$13</definedName>
    <definedName name="ACSD">'[2]Lista General'!$A$3:$A$13</definedName>
    <definedName name="ACT">'[1]Lista General'!$J$3:$J$9</definedName>
    <definedName name="ActEducAmb">'[1]Lista General'!$DV$3:$DV$30</definedName>
    <definedName name="ActividadControl">'[1]Lista General'!$DX$3:$DX$40</definedName>
    <definedName name="ActividadEgreso">'[1]Lista General'!$DK$3:$DK$6</definedName>
    <definedName name="ActividadesVoluntarios">'[1]Lista General'!$EO$3:$EO$11</definedName>
    <definedName name="ActividadIngreso">'[1]Lista General'!$DJ$3:$DJ$19</definedName>
    <definedName name="ACTO">'[1]Lista General'!$K$3:$K$4</definedName>
    <definedName name="Aguirre_606">'[1]Lista General'!$CM$3:$CM$5</definedName>
    <definedName name="Alajuela_200">'[1]Lista General'!$P$3:$P$17</definedName>
    <definedName name="Alajuela_201">'[1]Lista General'!$AP$3:$AP$14</definedName>
    <definedName name="Alajuelita_110">'[1]Lista General'!$AE$3:$AE$7</definedName>
    <definedName name="Alfaro_Ruiz_211">'[1]Lista General'!$AZ$3:$AZ$9</definedName>
    <definedName name="Alvarado_306">'[1]Lista General'!$BJ$3:$BJ$5</definedName>
    <definedName name="Aserri_106">'[1]Lista General'!$AA$3:$AA$8</definedName>
    <definedName name="ass">#REF!</definedName>
    <definedName name="AtaqueIncendio">'[1]Lista General'!$EQ$3:$EQ$6</definedName>
    <definedName name="Atenas_205">'[1]Lista General'!$AT$3:$AT$10</definedName>
    <definedName name="b">'[3]Lista General'!$DU$3:$DU$12</definedName>
    <definedName name="Bagaces_504">'[1]Lista General'!$BZ$3:$BZ$6</definedName>
    <definedName name="Barva_402">'[1]Lista General'!$BN$3:$BN$8</definedName>
    <definedName name="Belen_407">'[1]Lista General'!$BS$3:$BS$5</definedName>
    <definedName name="Buenos_Aires_603">'[1]Lista General'!$CJ$3:$CJ$11</definedName>
    <definedName name="Cañas_506">'[1]Lista General'!$CB$3:$CB$7</definedName>
    <definedName name="Carrillo_505">'[1]Lista General'!$CA$3:$CA$6</definedName>
    <definedName name="Cartago_300">'[1]Lista General'!$Q$3:$Q$10</definedName>
    <definedName name="Cartago_301">'[1]Lista General'!$BE$3:$BE$13</definedName>
    <definedName name="Cate_Aprovechamiento">'[1]Lista General'!$DD$3:$DD$10</definedName>
    <definedName name="Corredor_Biologico">'[1]Lista General'!$FC$3:$FC$39</definedName>
    <definedName name="Corredores_610">'[1]Lista General'!$CQ$3:$CQ$6</definedName>
    <definedName name="Coto_Brus_608">'[1]Lista General'!$CO$3:$CO$7</definedName>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CreacionesAsp">'[1]Lista General'!$EB$3:$EB$6</definedName>
    <definedName name="Curridabat_118">'[1]Lista General'!$AM$3:$AM$6</definedName>
    <definedName name="Data" localSheetId="4">'W1'!$F$7:$BC$16</definedName>
    <definedName name="Data" localSheetId="5">'W2'!$F$7:$BA$38</definedName>
    <definedName name="Data" localSheetId="6">'W3'!$F$7:$BA$23</definedName>
    <definedName name="Data" localSheetId="7">'W4'!$F$7:$BA$27</definedName>
    <definedName name="Data" localSheetId="8">'W5'!$F$7:$BA$12</definedName>
    <definedName name="Delitos_Ambientales">'[1]Lista General'!$EM$3:$EM$30</definedName>
    <definedName name="DenunInterpuesta">'[1]Lista General'!$DF$3:$DF$4</definedName>
    <definedName name="Desamparados_103">'[1]Lista General'!$X$3:$X$15</definedName>
    <definedName name="DestinoDecomiso">'[1]Lista General'!$EU$3:$EU$9</definedName>
    <definedName name="Dota_117">'[1]Lista General'!$AL$3:$AL$5</definedName>
    <definedName name="duda">'[4]Lista General'!$DX$3:$DX$43</definedName>
    <definedName name="EjeTematico">'[1]Lista General'!$DM$3:$DM$6</definedName>
    <definedName name="El_Guarco_308">'[1]Lista General'!$BL$3:$BL$6</definedName>
    <definedName name="Escazu_102">'[1]Lista General'!$W$3:$W$5</definedName>
    <definedName name="Esparza_602">'[1]Lista General'!$CI$3:$CI$7</definedName>
    <definedName name="Especialidad">'[1]Lista General'!$EY$3:$EY$34</definedName>
    <definedName name="especies_V7_1_31">'[1]Lista de Especies Forestales'!$A$2:$H$1406</definedName>
    <definedName name="especies_V7_31">'[1]Lista de Especies Forestales'!$C$2:$H$1406</definedName>
    <definedName name="Estado_Permiso">'[1]Lista General'!$DP$3:$DP$6</definedName>
    <definedName name="EstadoDecomiso">'[1]Lista General'!$EJ$3:$EJ$11</definedName>
    <definedName name="EstadoDenuncia">'[1]Lista General'!$DY$3:$DY$10</definedName>
    <definedName name="EstadoInfraestructura">'[1]Lista General'!$ET$3:$ET$7</definedName>
    <definedName name="EstadoVisado">'[1]Lista General'!$EX$3:$EX$6</definedName>
    <definedName name="Excel_BuiltIn_Print_Titles_1_1">#REF!</definedName>
    <definedName name="Fincas_del_Estado">'[1]Lista General'!$FD$3:$FD$11</definedName>
    <definedName name="Fines_PM">'[1]Lista General'!$EA$3:$EA$5</definedName>
    <definedName name="Flores_408">'[1]Lista General'!$BT$3:$BT$5</definedName>
    <definedName name="Foot" localSheetId="4">'W1'!$A$37:$AO$58</definedName>
    <definedName name="Foot" localSheetId="5">'W2'!$A$65:$BB$86</definedName>
    <definedName name="Foot" localSheetId="6">'W3'!$A$47:$AO$69</definedName>
    <definedName name="Foot" localSheetId="7">'W4'!$A$51:$AO$72</definedName>
    <definedName name="Foot" localSheetId="8">'W5'!$A$22:$AO$33</definedName>
    <definedName name="FootLng" localSheetId="4">'W1'!$B$34</definedName>
    <definedName name="FootLng" localSheetId="5">'W2'!$B$62</definedName>
    <definedName name="FootLng" localSheetId="6">'W3'!$B$44</definedName>
    <definedName name="FootLng" localSheetId="7">'W4'!$B$48</definedName>
    <definedName name="FootLng" localSheetId="8">'W5'!$B$19</definedName>
    <definedName name="FuenteFinanciamiento">'[1]Lista General'!$DU$3:$DU$13</definedName>
    <definedName name="Fuera_ASP">'[1]Lista General'!$FL$3</definedName>
    <definedName name="Garabito_611">'[1]Lista General'!$CR$3:$CR$4</definedName>
    <definedName name="Goicoechea_108">'[1]Lista General'!$AC$3:$AC$9</definedName>
    <definedName name="Golfito_607">'[1]Lista General'!$CN$3:$CN$5</definedName>
    <definedName name="Grecia_203">'[1]Lista General'!$AR$3:$AR$10</definedName>
    <definedName name="GrupoMeta">'[1]Lista General'!$DS$3:$DS$24</definedName>
    <definedName name="GruposApoyo">'[1]Lista General'!$EN$3:$EN$33</definedName>
    <definedName name="Guacimo_706">'[1]Lista General'!$CX$3:$CX$7</definedName>
    <definedName name="Guanacaste_500">'[1]Lista General'!$S$3:$S$13</definedName>
    <definedName name="Guatuso_215">'[1]Lista General'!$BD$3:$BD$5</definedName>
    <definedName name="hara">'[5]Lista General'!$DX$3:$DX$40</definedName>
    <definedName name="Heredia_400">'[1]Lista General'!$R$3:$R$12</definedName>
    <definedName name="Heredia_401">'[1]Lista General'!$BM$3:$BM$7</definedName>
    <definedName name="Hojancha_511">'[1]Lista General'!$CG$3:$CG$6</definedName>
    <definedName name="Humedal">'[1]Lista General'!$FE$3:$FE$17</definedName>
    <definedName name="Humedales_Sitio_Ramsar">'[1]Lista General'!$FF$3:$FF$13</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InscripcionPropiedad">'[1]Lista General'!$EW$3:$EW$5</definedName>
    <definedName name="Jimenez_304">'[1]Lista General'!$BH$3:$BH$5</definedName>
    <definedName name="ko">'[6]Lista General'!$N$3:$N$9</definedName>
    <definedName name="kom">'[6]Lista General'!$DX$3:$DX$40</definedName>
    <definedName name="La_Cruz_510">'[1]Lista General'!$CF$3:$CF$6</definedName>
    <definedName name="La_Union_303">'[1]Lista General'!$BG$3:$BG$10</definedName>
    <definedName name="Leon_Cortes_120">'[1]Lista General'!$AO$3:$AO$8</definedName>
    <definedName name="Liberia_501">'[1]Lista General'!$BW$3:$BW$7</definedName>
    <definedName name="Limon_700">'[1]Lista General'!$U$3:$U$8</definedName>
    <definedName name="Limon_701">'[1]Lista General'!$CS$3:$CS$6</definedName>
    <definedName name="Los_Chiles_214">'[1]Lista General'!$BC$3:$BC$6</definedName>
    <definedName name="MaterialEducativo">'[1]Lista General'!$DT$3:$DT$24</definedName>
    <definedName name="Matina_705">'[1]Lista General'!$CW$3:$CW$5</definedName>
    <definedName name="Meses">'[1]Lista General'!$CZ$3:$CZ$14</definedName>
    <definedName name="ModalidadCurso">'[1]Lista General'!$DG$3:$DG$5</definedName>
    <definedName name="Montes_Oca_115">'[1]Lista General'!$AJ$3:$AJ$6</definedName>
    <definedName name="Montes_Oro_604">'[1]Lista General'!$CK$3:$CK$5</definedName>
    <definedName name="Mora_107">'[1]Lista General'!$AB$3:$AB$7</definedName>
    <definedName name="Moravia_114">'[1]Lista General'!$AI$3:$AI$5</definedName>
    <definedName name="Nandayure_509">'[1]Lista General'!$CE$3:$CE$8</definedName>
    <definedName name="Naranjo_206">'[1]Lista General'!$AU$3:$AU$9</definedName>
    <definedName name="neeede">'[7]Lista General'!$EN$3:$EN$33</definedName>
    <definedName name="Nicoya_502">'[1]Lista General'!$BX$3:$BX$9</definedName>
    <definedName name="Oreamuno_307">'[1]Lista General'!$BK$3:$BK$7</definedName>
    <definedName name="OrigenRecursosIncendios">'[1]Lista General'!$EP$3:$EP$7</definedName>
    <definedName name="Orotina_209">'[1]Lista General'!$AX$3:$AX$7</definedName>
    <definedName name="Osa_605">'[1]Lista General'!$CL$3:$CL$7</definedName>
    <definedName name="OtrasASP">'[1]Lista General'!$FM$3:$FM$6</definedName>
    <definedName name="Paises">'[1]Lista General'!$EL$3:$EL$42</definedName>
    <definedName name="Palmares_207">'[1]Lista General'!$AV$3:$AV$9</definedName>
    <definedName name="Paraiso_302">'[1]Lista General'!$BF$3:$BF$7</definedName>
    <definedName name="parque">'[8]Lista General'!$EC$3:$EC$8</definedName>
    <definedName name="Parque_Nacional">'[1]Lista General'!$FH$3:$FH$30</definedName>
    <definedName name="Parrita_609">'[1]Lista General'!$CP$3</definedName>
    <definedName name="Perez_Zeledon_119">'[1]Lista General'!$AN$3:$AN$13</definedName>
    <definedName name="PermisosUsoAsp">'[1]Lista General'!$EK$3:$EK$15</definedName>
    <definedName name="Poas_208">'[1]Lista General'!$AW$3:$AW$7</definedName>
    <definedName name="Pocosi_702">'[1]Lista General'!$CT$3:$CT$8</definedName>
    <definedName name="_xlnm.Print_Area" localSheetId="2">Definiciones!$B$1:$D$79</definedName>
    <definedName name="_xlnm.Print_Area" localSheetId="3">Diagram!$B$1:$X$39</definedName>
    <definedName name="_xlnm.Print_Area" localSheetId="1">Guía!$A$1:$K$71</definedName>
    <definedName name="_xlnm.Print_Area" localSheetId="0">Índice!$A$1:$L$29</definedName>
    <definedName name="_xlnm.Print_Area" localSheetId="4">'W1'!$C$1:$BD$58</definedName>
    <definedName name="_xlnm.Print_Area" localSheetId="5">'W2'!$C$1:$BB$87</definedName>
    <definedName name="_xlnm.Print_Area" localSheetId="6">'W3'!$C$1:$BB$69</definedName>
    <definedName name="_xlnm.Print_Area" localSheetId="7">'W4'!$C$1:$BB$72</definedName>
    <definedName name="_xlnm.Print_Area" localSheetId="8">'W5'!$C$1:$BC$33</definedName>
    <definedName name="_xlnm.Print_Area" localSheetId="9">'W6'!$C$1:$P$24</definedName>
    <definedName name="_xlnm.Print_Titles" localSheetId="2">Definiciones!$16:$18</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provincias">'[1]Lista General'!$N$3:$N$9</definedName>
    <definedName name="Puntarenas_600">'[1]Lista General'!$T$3:$T$13</definedName>
    <definedName name="Puntarenas_601">'[1]Lista General'!$CH$3:$CH$18</definedName>
    <definedName name="Puriscal_104">'[1]Lista General'!$Y$3:$Y$11</definedName>
    <definedName name="Refugio_de_Fauna_Silvestre">'[1]Lista General'!$FJ$3:$FJ$81</definedName>
    <definedName name="Reserva_Biologica">'[1]Lista General'!$FB$3:$FB$10</definedName>
    <definedName name="Reserva_Forestal">'[1]Lista General'!$FI$3:$FI$13</definedName>
    <definedName name="Reserva_Natural_Absoluta">'[1]Lista General'!$FG$3:$FG$4</definedName>
    <definedName name="San_Carlos_210">'[1]Lista General'!$AY$3:$AY$15</definedName>
    <definedName name="San_Isidro_406">'[1]Lista General'!$BR$3:$BR$5</definedName>
    <definedName name="San_Jose_100">'[1]Lista General'!$O$3:$O$22</definedName>
    <definedName name="San_Jose_101">'[1]Lista General'!$V$3:$V$13</definedName>
    <definedName name="San_Mateo_204">'[1]Lista General'!$AS$3:$AS$5</definedName>
    <definedName name="San_Pablo_409">'[1]Lista General'!$BU$3</definedName>
    <definedName name="San_Rafael_405">'[1]Lista General'!$BQ$3:$BQ$7</definedName>
    <definedName name="San_Ramon_202">'[1]Lista General'!$AQ$3:$AQ$15</definedName>
    <definedName name="Santa_Ana_109">'[1]Lista General'!$AD$3:$AD$8</definedName>
    <definedName name="Santa_Barbara_404">'[1]Lista General'!$BP$3:$BP$8</definedName>
    <definedName name="Santa_Cruz_503">'[1]Lista General'!$BY$3:$BY$11</definedName>
    <definedName name="Sarapiqui_410">'[1]Lista General'!$BV$3:$BV$7</definedName>
    <definedName name="Sexo">'[1]Lista General'!$DI$3:$DI$4</definedName>
    <definedName name="silla">'[8]Lista General'!$N$3:$N$9</definedName>
    <definedName name="Siquirres_703">'[1]Lista General'!$CU$3:$CU$9</definedName>
    <definedName name="Sistema_Coord">'[1]Lista General'!$DA$3:$DA$4</definedName>
    <definedName name="Sto_Domingo_403">'[1]Lista General'!$BO$3:$BO$10</definedName>
    <definedName name="Table1">#REF!</definedName>
    <definedName name="Table2">#REF!</definedName>
    <definedName name="Table3">#REF!</definedName>
    <definedName name="Table4">#REF!</definedName>
    <definedName name="Table5">#REF!</definedName>
    <definedName name="Table6">#REF!</definedName>
    <definedName name="Table7">#REF!</definedName>
    <definedName name="Table8">#REF!</definedName>
    <definedName name="Talamanca_704">'[1]Lista General'!$CV$3:$CV$6</definedName>
    <definedName name="Tarrazu_105">'[1]Lista General'!$Z$3:$Z$5</definedName>
    <definedName name="TemaInvestigacion">'[1]Lista General'!$EG$3:$EG$34</definedName>
    <definedName name="Tibas_113">'[1]Lista General'!$AH$3:$AH$7</definedName>
    <definedName name="Tilaran_508">'[1]Lista General'!$CD$3:$CD$9</definedName>
    <definedName name="Tipo_Flora">'[1]Lista General'!$DN$3:$DN$16</definedName>
    <definedName name="Tipo_Manejo_VS">'[1]Lista General'!$DZ$3:$DZ$14</definedName>
    <definedName name="Tipo_Permiso_Caza">'[1]Lista General'!$DO$3:$DO$15</definedName>
    <definedName name="TipoAdquisicion">'[1]Lista General'!$DR$3:$DR$10</definedName>
    <definedName name="TipoCapacitacion">'[1]Lista General'!$DH$3:$DH$9</definedName>
    <definedName name="TipoConstruccion">'[1]Lista General'!$EC$3:$EC$8</definedName>
    <definedName name="TipoDecomiso">'[1]Lista General'!$EE$3:$EE$25</definedName>
    <definedName name="TipoIncendio">'[1]Lista General'!$ER$3:$ER$6</definedName>
    <definedName name="Tipos_Ley">'[1]Lista General'!$EI$3:$EI$16</definedName>
    <definedName name="Tipos_VS">'[1]Lista General'!$EH$3:$EH$11</definedName>
    <definedName name="TiposAserradero">'[1]Lista General'!$EF$3:$EF$8</definedName>
    <definedName name="TiposASP">'[1]Lista General'!$FA$3:$FA$14</definedName>
    <definedName name="TiposInfraestructura">'[1]Lista General'!$ED$3:$ED$37</definedName>
    <definedName name="TipoTenencia">'[1]Lista General'!$DQ$3:$DQ$7</definedName>
    <definedName name="TipoTramite">'[1]Lista General'!$DC$3:$DC$6</definedName>
    <definedName name="TipoUsoSuelo">'[1]Lista General'!$EV$3:$EV$9</definedName>
    <definedName name="TipoZona">'[1]Lista General'!$DE$3:$DE$4</definedName>
    <definedName name="Turrialba_305">'[1]Lista General'!$BI$3:$BI$14</definedName>
    <definedName name="Turrubares_116">'[1]Lista General'!$AK$3:$AK$7</definedName>
    <definedName name="Type" localSheetId="4">'W1'!$B$1</definedName>
    <definedName name="Type" localSheetId="5">'W2'!$B$1</definedName>
    <definedName name="Type" localSheetId="6">'W3'!$B$1</definedName>
    <definedName name="Type" localSheetId="7">'W4'!$B$1</definedName>
    <definedName name="Type" localSheetId="8">'W5'!$B$1</definedName>
    <definedName name="UnidadMedida">'[1]Lista General'!$DB$3:$DB$16</definedName>
    <definedName name="Upala_213">'[1]Lista General'!$BB$3:$BB$9</definedName>
    <definedName name="Valverde_V_212">'[1]Lista General'!$BA$3:$BA$7</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 name="Vazquez_C_111">'[1]Lista General'!$AF$3:$AF$7</definedName>
    <definedName name="VegetacionAfectada">'[1]Lista General'!$ES$3:$ES$16</definedName>
    <definedName name="x">'[3]Lista General'!$ET$3:$ET$7</definedName>
    <definedName name="Zona_Protectora">'[1]Lista General'!$FK$3:$FK$34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5" i="10" l="1"/>
  <c r="AX11" i="10"/>
  <c r="AZ38" i="8" l="1"/>
  <c r="AX38" i="8"/>
  <c r="F8" i="7" l="1"/>
  <c r="F9" i="7"/>
  <c r="AX8" i="10" l="1"/>
  <c r="AX25" i="10" s="1"/>
  <c r="AZ8" i="10" l="1"/>
  <c r="AZ30" i="8" l="1"/>
  <c r="AZ32" i="8"/>
  <c r="DA47" i="10" l="1"/>
  <c r="CY47" i="10"/>
  <c r="CW47" i="10"/>
  <c r="CU47" i="10"/>
  <c r="CS47" i="10"/>
  <c r="CQ47" i="10"/>
  <c r="CO47" i="10"/>
  <c r="CM47" i="10"/>
  <c r="CK47" i="10"/>
  <c r="CI47" i="10"/>
  <c r="CG47" i="10"/>
  <c r="CE47" i="10"/>
  <c r="CC47" i="10"/>
  <c r="CA47" i="10"/>
  <c r="BY47" i="10"/>
  <c r="BW47" i="10"/>
  <c r="BU47" i="10"/>
  <c r="BS47" i="10"/>
  <c r="BQ47" i="10"/>
  <c r="BO47" i="10"/>
  <c r="BM47" i="10"/>
  <c r="BK47" i="10"/>
  <c r="BI47" i="10"/>
  <c r="BG47" i="10"/>
  <c r="DA46" i="10"/>
  <c r="CY46" i="10"/>
  <c r="CW46" i="10"/>
  <c r="CU46" i="10"/>
  <c r="CS46" i="10"/>
  <c r="CQ46" i="10"/>
  <c r="CO46" i="10"/>
  <c r="CM46" i="10"/>
  <c r="CK46" i="10"/>
  <c r="CI46" i="10"/>
  <c r="CG46" i="10"/>
  <c r="CE46" i="10"/>
  <c r="CC46" i="10"/>
  <c r="CA46" i="10"/>
  <c r="BY46" i="10"/>
  <c r="BW46" i="10"/>
  <c r="BU46" i="10"/>
  <c r="BS46" i="10"/>
  <c r="BQ46" i="10"/>
  <c r="BO46" i="10"/>
  <c r="BM46" i="10"/>
  <c r="BK46" i="10"/>
  <c r="BI46" i="10"/>
  <c r="BG46" i="10"/>
  <c r="U46" i="10"/>
  <c r="D46" i="10"/>
  <c r="DA44" i="10"/>
  <c r="CY44" i="10"/>
  <c r="CW44" i="10"/>
  <c r="CU44" i="10"/>
  <c r="CS44" i="10"/>
  <c r="CQ44" i="10"/>
  <c r="CO44" i="10"/>
  <c r="CM44" i="10"/>
  <c r="CK44" i="10"/>
  <c r="CI44" i="10"/>
  <c r="CG44" i="10"/>
  <c r="CE44" i="10"/>
  <c r="CC44" i="10"/>
  <c r="CA44" i="10"/>
  <c r="BY44" i="10"/>
  <c r="BW44" i="10"/>
  <c r="BU44" i="10"/>
  <c r="BS44" i="10"/>
  <c r="BQ44" i="10"/>
  <c r="BO44" i="10"/>
  <c r="BM44" i="10"/>
  <c r="BK44" i="10"/>
  <c r="BI44" i="10"/>
  <c r="BG44" i="10"/>
  <c r="D44" i="10"/>
  <c r="DA42" i="10"/>
  <c r="CW42" i="10"/>
  <c r="CU42" i="10"/>
  <c r="CS42" i="10"/>
  <c r="CQ42" i="10"/>
  <c r="CO42" i="10"/>
  <c r="CM42" i="10"/>
  <c r="CK42" i="10"/>
  <c r="CI42" i="10"/>
  <c r="CG42" i="10"/>
  <c r="CE42" i="10"/>
  <c r="CC42" i="10"/>
  <c r="CA42" i="10"/>
  <c r="BY42" i="10"/>
  <c r="BW42" i="10"/>
  <c r="BU42" i="10"/>
  <c r="BS42" i="10"/>
  <c r="BQ42" i="10"/>
  <c r="BO42" i="10"/>
  <c r="BM42" i="10"/>
  <c r="BK42" i="10"/>
  <c r="BI42" i="10"/>
  <c r="BG42" i="10"/>
  <c r="U42" i="10"/>
  <c r="D42" i="10"/>
  <c r="DA40" i="10"/>
  <c r="CY40" i="10"/>
  <c r="CW40" i="10"/>
  <c r="CU40" i="10"/>
  <c r="CS40" i="10"/>
  <c r="CQ40" i="10"/>
  <c r="CO40" i="10"/>
  <c r="CM40" i="10"/>
  <c r="CK40" i="10"/>
  <c r="CI40" i="10"/>
  <c r="CG40" i="10"/>
  <c r="CE40" i="10"/>
  <c r="CC40" i="10"/>
  <c r="CA40" i="10"/>
  <c r="BY40" i="10"/>
  <c r="BW40" i="10"/>
  <c r="BU40" i="10"/>
  <c r="BS40" i="10"/>
  <c r="BQ40" i="10"/>
  <c r="BO40" i="10"/>
  <c r="BM40" i="10"/>
  <c r="BK40" i="10"/>
  <c r="BI40" i="10"/>
  <c r="BG40" i="10"/>
  <c r="D40" i="10"/>
  <c r="DA38" i="10"/>
  <c r="CY38" i="10"/>
  <c r="CY42" i="10" s="1"/>
  <c r="CW38" i="10"/>
  <c r="CU38" i="10"/>
  <c r="CS38" i="10"/>
  <c r="CQ38" i="10"/>
  <c r="CO38" i="10"/>
  <c r="CM38" i="10"/>
  <c r="CK38" i="10"/>
  <c r="CI38" i="10"/>
  <c r="CG38" i="10"/>
  <c r="CE38" i="10"/>
  <c r="CC38" i="10"/>
  <c r="CA38" i="10"/>
  <c r="BY38" i="10"/>
  <c r="BW38" i="10"/>
  <c r="BU38" i="10"/>
  <c r="BS38" i="10"/>
  <c r="BQ38" i="10"/>
  <c r="BO38" i="10"/>
  <c r="BM38" i="10"/>
  <c r="BK38" i="10"/>
  <c r="BI38" i="10"/>
  <c r="BG38" i="10"/>
  <c r="U38" i="10"/>
  <c r="J38" i="10"/>
  <c r="D38" i="10"/>
  <c r="DA36" i="10"/>
  <c r="CU36" i="10"/>
  <c r="CS36" i="10"/>
  <c r="CQ36" i="10"/>
  <c r="CO36" i="10"/>
  <c r="CM36" i="10"/>
  <c r="CK36" i="10"/>
  <c r="CI36" i="10"/>
  <c r="CG36" i="10"/>
  <c r="CE36" i="10"/>
  <c r="CC36" i="10"/>
  <c r="CA36" i="10"/>
  <c r="BY36" i="10"/>
  <c r="BW36" i="10"/>
  <c r="BU36" i="10"/>
  <c r="BS36" i="10"/>
  <c r="BQ36" i="10"/>
  <c r="BO36" i="10"/>
  <c r="BM36" i="10"/>
  <c r="BK36" i="10"/>
  <c r="BI36" i="10"/>
  <c r="BG36" i="10"/>
  <c r="D36" i="10"/>
  <c r="DA34" i="10"/>
  <c r="CY34" i="10"/>
  <c r="CW34" i="10"/>
  <c r="CU34" i="10"/>
  <c r="CS34" i="10"/>
  <c r="CQ34" i="10"/>
  <c r="CO34" i="10"/>
  <c r="CM34" i="10"/>
  <c r="CK34" i="10"/>
  <c r="CI34" i="10"/>
  <c r="CG34" i="10"/>
  <c r="CE34" i="10"/>
  <c r="CC34" i="10"/>
  <c r="CA34" i="10"/>
  <c r="BY34" i="10"/>
  <c r="BW34" i="10"/>
  <c r="BU34" i="10"/>
  <c r="BS34" i="10"/>
  <c r="BQ34" i="10"/>
  <c r="BO34" i="10"/>
  <c r="BM34" i="10"/>
  <c r="BK34" i="10"/>
  <c r="BI34" i="10"/>
  <c r="BG34" i="10"/>
  <c r="U34" i="10"/>
  <c r="D34" i="10"/>
  <c r="DA33" i="10"/>
  <c r="CY33" i="10"/>
  <c r="CW33" i="10"/>
  <c r="CU33" i="10"/>
  <c r="CS33" i="10"/>
  <c r="CQ33" i="10"/>
  <c r="CO33" i="10"/>
  <c r="CM33" i="10"/>
  <c r="CK33" i="10"/>
  <c r="CI33" i="10"/>
  <c r="CG33" i="10"/>
  <c r="CE33" i="10"/>
  <c r="CC33" i="10"/>
  <c r="CA33" i="10"/>
  <c r="BY33" i="10"/>
  <c r="BW33" i="10"/>
  <c r="BU33" i="10"/>
  <c r="BS33" i="10"/>
  <c r="BQ33" i="10"/>
  <c r="BO33" i="10"/>
  <c r="BM33" i="10"/>
  <c r="BK33" i="10"/>
  <c r="BI33" i="10"/>
  <c r="BG33" i="10"/>
  <c r="DA32" i="10"/>
  <c r="CY32" i="10"/>
  <c r="CW32" i="10"/>
  <c r="CU32" i="10"/>
  <c r="CS32" i="10"/>
  <c r="CQ32" i="10"/>
  <c r="CO32" i="10"/>
  <c r="CM32" i="10"/>
  <c r="CK32" i="10"/>
  <c r="CI32" i="10"/>
  <c r="CG32" i="10"/>
  <c r="CE32" i="10"/>
  <c r="CC32" i="10"/>
  <c r="CA32" i="10"/>
  <c r="BY32" i="10"/>
  <c r="BW32" i="10"/>
  <c r="BU32" i="10"/>
  <c r="BS32" i="10"/>
  <c r="BQ32" i="10"/>
  <c r="BO32" i="10"/>
  <c r="BM32" i="10"/>
  <c r="BK32" i="10"/>
  <c r="BI32" i="10"/>
  <c r="BG32" i="10"/>
  <c r="DA31" i="10"/>
  <c r="CY31" i="10"/>
  <c r="CW31" i="10"/>
  <c r="CW36" i="10" s="1"/>
  <c r="CU31" i="10"/>
  <c r="CS31" i="10"/>
  <c r="CQ31" i="10"/>
  <c r="CO31" i="10"/>
  <c r="CM31" i="10"/>
  <c r="CK31" i="10"/>
  <c r="CI31" i="10"/>
  <c r="CG31" i="10"/>
  <c r="CE31" i="10"/>
  <c r="CC31" i="10"/>
  <c r="CA31" i="10"/>
  <c r="BY31" i="10"/>
  <c r="BW31" i="10"/>
  <c r="BU31" i="10"/>
  <c r="BS31" i="10"/>
  <c r="BQ31" i="10"/>
  <c r="BO31" i="10"/>
  <c r="BM31" i="10"/>
  <c r="BK31" i="10"/>
  <c r="BI31" i="10"/>
  <c r="BG31" i="10"/>
  <c r="DA27" i="10"/>
  <c r="CY27" i="10"/>
  <c r="CW27" i="10"/>
  <c r="CU27" i="10"/>
  <c r="CS27" i="10"/>
  <c r="CQ27" i="10"/>
  <c r="CO27" i="10"/>
  <c r="CM27" i="10"/>
  <c r="CK27" i="10"/>
  <c r="CI27" i="10"/>
  <c r="CG27" i="10"/>
  <c r="CE27" i="10"/>
  <c r="CC27" i="10"/>
  <c r="CA27" i="10"/>
  <c r="BY27" i="10"/>
  <c r="BW27" i="10"/>
  <c r="BU27" i="10"/>
  <c r="BS27" i="10"/>
  <c r="BQ27" i="10"/>
  <c r="BO27" i="10"/>
  <c r="BM27" i="10"/>
  <c r="BK27" i="10"/>
  <c r="BI27" i="10"/>
  <c r="DA26" i="10"/>
  <c r="CY26" i="10"/>
  <c r="CW26" i="10"/>
  <c r="CU26" i="10"/>
  <c r="CS26" i="10"/>
  <c r="CQ26" i="10"/>
  <c r="CO26" i="10"/>
  <c r="CM26" i="10"/>
  <c r="CK26" i="10"/>
  <c r="CI26" i="10"/>
  <c r="CG26" i="10"/>
  <c r="CE26" i="10"/>
  <c r="CC26" i="10"/>
  <c r="CA26" i="10"/>
  <c r="BY26" i="10"/>
  <c r="BW26" i="10"/>
  <c r="BU26" i="10"/>
  <c r="BS26" i="10"/>
  <c r="BQ26" i="10"/>
  <c r="BO26" i="10"/>
  <c r="BM26" i="10"/>
  <c r="BK26" i="10"/>
  <c r="BI26" i="10"/>
  <c r="DA25" i="10"/>
  <c r="CY25" i="10"/>
  <c r="CW25" i="10"/>
  <c r="CU25" i="10"/>
  <c r="CS25" i="10"/>
  <c r="CQ25" i="10"/>
  <c r="CO25" i="10"/>
  <c r="CM25" i="10"/>
  <c r="CK25" i="10"/>
  <c r="CI25" i="10"/>
  <c r="CG25" i="10"/>
  <c r="CE25" i="10"/>
  <c r="CC25" i="10"/>
  <c r="CA25" i="10"/>
  <c r="BY25" i="10"/>
  <c r="BW25" i="10"/>
  <c r="BU25" i="10"/>
  <c r="BS25" i="10"/>
  <c r="BQ25" i="10"/>
  <c r="BO25" i="10"/>
  <c r="BM25" i="10"/>
  <c r="BK25" i="10"/>
  <c r="BI25" i="10"/>
  <c r="DA24" i="10"/>
  <c r="CY24" i="10"/>
  <c r="CW24" i="10"/>
  <c r="CU24" i="10"/>
  <c r="CS24" i="10"/>
  <c r="CQ24" i="10"/>
  <c r="CO24" i="10"/>
  <c r="CM24" i="10"/>
  <c r="CK24" i="10"/>
  <c r="CI24" i="10"/>
  <c r="CG24" i="10"/>
  <c r="CE24" i="10"/>
  <c r="CC24" i="10"/>
  <c r="CA24" i="10"/>
  <c r="BY24" i="10"/>
  <c r="BW24" i="10"/>
  <c r="BU24" i="10"/>
  <c r="BS24" i="10"/>
  <c r="BQ24" i="10"/>
  <c r="BO24" i="10"/>
  <c r="BM24" i="10"/>
  <c r="BK24" i="10"/>
  <c r="BI24" i="10"/>
  <c r="DA23" i="10"/>
  <c r="CY23" i="10"/>
  <c r="CW23" i="10"/>
  <c r="CU23" i="10"/>
  <c r="CS23" i="10"/>
  <c r="CQ23" i="10"/>
  <c r="CO23" i="10"/>
  <c r="CM23" i="10"/>
  <c r="CK23" i="10"/>
  <c r="CI23" i="10"/>
  <c r="CG23" i="10"/>
  <c r="CE23" i="10"/>
  <c r="CC23" i="10"/>
  <c r="CA23" i="10"/>
  <c r="BY23" i="10"/>
  <c r="BW23" i="10"/>
  <c r="BU23" i="10"/>
  <c r="BS23" i="10"/>
  <c r="BQ23" i="10"/>
  <c r="BO23" i="10"/>
  <c r="BM23" i="10"/>
  <c r="BK23" i="10"/>
  <c r="BI23" i="10"/>
  <c r="DA22" i="10"/>
  <c r="CY22" i="10"/>
  <c r="CW22" i="10"/>
  <c r="CU22" i="10"/>
  <c r="CS22" i="10"/>
  <c r="CQ22" i="10"/>
  <c r="CO22" i="10"/>
  <c r="CM22" i="10"/>
  <c r="CK22" i="10"/>
  <c r="CI22" i="10"/>
  <c r="CG22" i="10"/>
  <c r="CE22" i="10"/>
  <c r="CC22" i="10"/>
  <c r="CA22" i="10"/>
  <c r="BY22" i="10"/>
  <c r="BW22" i="10"/>
  <c r="BU22" i="10"/>
  <c r="BS22" i="10"/>
  <c r="BQ22" i="10"/>
  <c r="BO22" i="10"/>
  <c r="BM22" i="10"/>
  <c r="BK22" i="10"/>
  <c r="BI22" i="10"/>
  <c r="DA21" i="10"/>
  <c r="CY21" i="10"/>
  <c r="CW21" i="10"/>
  <c r="CU21" i="10"/>
  <c r="CS21" i="10"/>
  <c r="CQ21" i="10"/>
  <c r="CO21" i="10"/>
  <c r="CM21" i="10"/>
  <c r="CK21" i="10"/>
  <c r="CI21" i="10"/>
  <c r="CG21" i="10"/>
  <c r="CE21" i="10"/>
  <c r="CC21" i="10"/>
  <c r="CA21" i="10"/>
  <c r="BY21" i="10"/>
  <c r="BW21" i="10"/>
  <c r="BU21" i="10"/>
  <c r="BS21" i="10"/>
  <c r="BQ21" i="10"/>
  <c r="BO21" i="10"/>
  <c r="BM21" i="10"/>
  <c r="BK21" i="10"/>
  <c r="BI21" i="10"/>
  <c r="DA20" i="10"/>
  <c r="CY20" i="10"/>
  <c r="CW20" i="10"/>
  <c r="CU20" i="10"/>
  <c r="CS20" i="10"/>
  <c r="CQ20" i="10"/>
  <c r="CO20" i="10"/>
  <c r="CM20" i="10"/>
  <c r="CK20" i="10"/>
  <c r="CI20" i="10"/>
  <c r="CG20" i="10"/>
  <c r="CE20" i="10"/>
  <c r="CC20" i="10"/>
  <c r="CA20" i="10"/>
  <c r="BY20" i="10"/>
  <c r="BW20" i="10"/>
  <c r="BU20" i="10"/>
  <c r="BS20" i="10"/>
  <c r="BQ20" i="10"/>
  <c r="BO20" i="10"/>
  <c r="BM20" i="10"/>
  <c r="BK20" i="10"/>
  <c r="BI20" i="10"/>
  <c r="CW19" i="10"/>
  <c r="CU19" i="10"/>
  <c r="CS19" i="10"/>
  <c r="CQ19" i="10"/>
  <c r="CO19" i="10"/>
  <c r="CM19" i="10"/>
  <c r="CK19" i="10"/>
  <c r="CI19" i="10"/>
  <c r="CG19" i="10"/>
  <c r="CE19" i="10"/>
  <c r="CC19" i="10"/>
  <c r="CA19" i="10"/>
  <c r="BY19" i="10"/>
  <c r="BW19" i="10"/>
  <c r="BU19" i="10"/>
  <c r="BS19" i="10"/>
  <c r="BQ19" i="10"/>
  <c r="BO19" i="10"/>
  <c r="BM19" i="10"/>
  <c r="BK19" i="10"/>
  <c r="BI19" i="10"/>
  <c r="DA18" i="10"/>
  <c r="CY18" i="10"/>
  <c r="CW18" i="10"/>
  <c r="CU18" i="10"/>
  <c r="CS18" i="10"/>
  <c r="CQ18" i="10"/>
  <c r="CO18" i="10"/>
  <c r="CM18" i="10"/>
  <c r="CK18" i="10"/>
  <c r="CI18" i="10"/>
  <c r="CG18" i="10"/>
  <c r="CE18" i="10"/>
  <c r="CC18" i="10"/>
  <c r="CA18" i="10"/>
  <c r="BY18" i="10"/>
  <c r="BW18" i="10"/>
  <c r="BU18" i="10"/>
  <c r="BS18" i="10"/>
  <c r="BQ18" i="10"/>
  <c r="BO18" i="10"/>
  <c r="BM18" i="10"/>
  <c r="BK18" i="10"/>
  <c r="BI18" i="10"/>
  <c r="DA17" i="10"/>
  <c r="CY17" i="10"/>
  <c r="CW17" i="10"/>
  <c r="CU17" i="10"/>
  <c r="CS17" i="10"/>
  <c r="CQ17" i="10"/>
  <c r="CO17" i="10"/>
  <c r="CM17" i="10"/>
  <c r="CK17" i="10"/>
  <c r="CI17" i="10"/>
  <c r="CG17" i="10"/>
  <c r="CE17" i="10"/>
  <c r="CC17" i="10"/>
  <c r="CA17" i="10"/>
  <c r="BY17" i="10"/>
  <c r="BW17" i="10"/>
  <c r="BU17" i="10"/>
  <c r="BS17" i="10"/>
  <c r="BQ17" i="10"/>
  <c r="BO17" i="10"/>
  <c r="BM17" i="10"/>
  <c r="BK17" i="10"/>
  <c r="BI17" i="10"/>
  <c r="DA16" i="10"/>
  <c r="CY16" i="10"/>
  <c r="CW16" i="10"/>
  <c r="CU16" i="10"/>
  <c r="CS16" i="10"/>
  <c r="CQ16" i="10"/>
  <c r="CO16" i="10"/>
  <c r="CM16" i="10"/>
  <c r="CK16" i="10"/>
  <c r="CI16" i="10"/>
  <c r="CG16" i="10"/>
  <c r="CE16" i="10"/>
  <c r="CC16" i="10"/>
  <c r="CA16" i="10"/>
  <c r="BY16" i="10"/>
  <c r="BW16" i="10"/>
  <c r="BU16" i="10"/>
  <c r="BS16" i="10"/>
  <c r="BQ16" i="10"/>
  <c r="BO16" i="10"/>
  <c r="BM16" i="10"/>
  <c r="BK16" i="10"/>
  <c r="BI16" i="10"/>
  <c r="DA15" i="10"/>
  <c r="CY15" i="10"/>
  <c r="CW15" i="10"/>
  <c r="CU15" i="10"/>
  <c r="CS15" i="10"/>
  <c r="CQ15" i="10"/>
  <c r="CO15" i="10"/>
  <c r="CM15" i="10"/>
  <c r="CK15" i="10"/>
  <c r="CI15" i="10"/>
  <c r="CG15" i="10"/>
  <c r="CE15" i="10"/>
  <c r="CC15" i="10"/>
  <c r="CA15" i="10"/>
  <c r="BY15" i="10"/>
  <c r="BW15" i="10"/>
  <c r="BU15" i="10"/>
  <c r="BS15" i="10"/>
  <c r="BQ15" i="10"/>
  <c r="BO15" i="10"/>
  <c r="BM15" i="10"/>
  <c r="BK15" i="10"/>
  <c r="BI15" i="10"/>
  <c r="DA14" i="10"/>
  <c r="CY14" i="10"/>
  <c r="CW14" i="10"/>
  <c r="CU14" i="10"/>
  <c r="CS14" i="10"/>
  <c r="CQ14" i="10"/>
  <c r="CO14" i="10"/>
  <c r="CM14" i="10"/>
  <c r="CK14" i="10"/>
  <c r="CI14" i="10"/>
  <c r="CG14" i="10"/>
  <c r="CE14" i="10"/>
  <c r="CC14" i="10"/>
  <c r="CA14" i="10"/>
  <c r="BY14" i="10"/>
  <c r="BW14" i="10"/>
  <c r="BU14" i="10"/>
  <c r="BS14" i="10"/>
  <c r="BQ14" i="10"/>
  <c r="BO14" i="10"/>
  <c r="BM14" i="10"/>
  <c r="BK14" i="10"/>
  <c r="BI14" i="10"/>
  <c r="DA13" i="10"/>
  <c r="CY13" i="10"/>
  <c r="CW13" i="10"/>
  <c r="CU13" i="10"/>
  <c r="CS13" i="10"/>
  <c r="CQ13" i="10"/>
  <c r="CO13" i="10"/>
  <c r="CM13" i="10"/>
  <c r="CK13" i="10"/>
  <c r="CI13" i="10"/>
  <c r="CG13" i="10"/>
  <c r="CE13" i="10"/>
  <c r="CC13" i="10"/>
  <c r="CA13" i="10"/>
  <c r="BY13" i="10"/>
  <c r="BW13" i="10"/>
  <c r="BU13" i="10"/>
  <c r="BS13" i="10"/>
  <c r="BQ13" i="10"/>
  <c r="BO13" i="10"/>
  <c r="BM13" i="10"/>
  <c r="BK13" i="10"/>
  <c r="BI13" i="10"/>
  <c r="DA12" i="10"/>
  <c r="CY12" i="10"/>
  <c r="CW12" i="10"/>
  <c r="CU12" i="10"/>
  <c r="CS12" i="10"/>
  <c r="CQ12" i="10"/>
  <c r="CO12" i="10"/>
  <c r="CM12" i="10"/>
  <c r="CK12" i="10"/>
  <c r="CI12" i="10"/>
  <c r="CG12" i="10"/>
  <c r="CE12" i="10"/>
  <c r="CC12" i="10"/>
  <c r="CA12" i="10"/>
  <c r="BY12" i="10"/>
  <c r="BW12" i="10"/>
  <c r="BU12" i="10"/>
  <c r="BS12" i="10"/>
  <c r="BQ12" i="10"/>
  <c r="BO12" i="10"/>
  <c r="BM12" i="10"/>
  <c r="BK12" i="10"/>
  <c r="BI12" i="10"/>
  <c r="DA11" i="10"/>
  <c r="CY11" i="10"/>
  <c r="CW11" i="10"/>
  <c r="CU11" i="10"/>
  <c r="CS11" i="10"/>
  <c r="CQ11" i="10"/>
  <c r="CO11" i="10"/>
  <c r="CM11" i="10"/>
  <c r="CK11" i="10"/>
  <c r="CI11" i="10"/>
  <c r="CG11" i="10"/>
  <c r="CE11" i="10"/>
  <c r="CC11" i="10"/>
  <c r="CA11" i="10"/>
  <c r="BY11" i="10"/>
  <c r="BW11" i="10"/>
  <c r="BU11" i="10"/>
  <c r="BS11" i="10"/>
  <c r="BQ11" i="10"/>
  <c r="BO11" i="10"/>
  <c r="BM11" i="10"/>
  <c r="BK11" i="10"/>
  <c r="BI11" i="10"/>
  <c r="DA10" i="10"/>
  <c r="CY10" i="10"/>
  <c r="CW10" i="10"/>
  <c r="CU10" i="10"/>
  <c r="CS10" i="10"/>
  <c r="CQ10" i="10"/>
  <c r="CO10" i="10"/>
  <c r="CM10" i="10"/>
  <c r="CK10" i="10"/>
  <c r="CI10" i="10"/>
  <c r="CG10" i="10"/>
  <c r="CE10" i="10"/>
  <c r="CC10" i="10"/>
  <c r="CA10" i="10"/>
  <c r="BY10" i="10"/>
  <c r="BW10" i="10"/>
  <c r="BU10" i="10"/>
  <c r="BS10" i="10"/>
  <c r="BQ10" i="10"/>
  <c r="BO10" i="10"/>
  <c r="BM10" i="10"/>
  <c r="BK10" i="10"/>
  <c r="BI10" i="10"/>
  <c r="DA9" i="10"/>
  <c r="CY9" i="10"/>
  <c r="CW9" i="10"/>
  <c r="CU9" i="10"/>
  <c r="CS9" i="10"/>
  <c r="CQ9" i="10"/>
  <c r="CO9" i="10"/>
  <c r="CM9" i="10"/>
  <c r="CK9" i="10"/>
  <c r="CI9" i="10"/>
  <c r="CG9" i="10"/>
  <c r="CE9" i="10"/>
  <c r="CC9" i="10"/>
  <c r="CA9" i="10"/>
  <c r="BY9" i="10"/>
  <c r="BW9" i="10"/>
  <c r="BU9" i="10"/>
  <c r="BS9" i="10"/>
  <c r="BQ9" i="10"/>
  <c r="BO9" i="10"/>
  <c r="BM9" i="10"/>
  <c r="BK9" i="10"/>
  <c r="BI9" i="10"/>
  <c r="DA8" i="10"/>
  <c r="CY8" i="10"/>
  <c r="CW8" i="10"/>
  <c r="CU8" i="10"/>
  <c r="CS8" i="10"/>
  <c r="CQ8" i="10"/>
  <c r="CO8" i="10"/>
  <c r="CM8" i="10"/>
  <c r="CK8" i="10"/>
  <c r="CI8" i="10"/>
  <c r="CG8" i="10"/>
  <c r="CE8" i="10"/>
  <c r="CC8" i="10"/>
  <c r="CA8" i="10"/>
  <c r="BY8" i="10"/>
  <c r="BW8" i="10"/>
  <c r="BU8" i="10"/>
  <c r="BS8" i="10"/>
  <c r="BQ8" i="10"/>
  <c r="BO8" i="10"/>
  <c r="BM8" i="10"/>
  <c r="BK8" i="10"/>
  <c r="BI8" i="10"/>
  <c r="U43" i="9"/>
  <c r="E42" i="9"/>
  <c r="U41" i="9"/>
  <c r="U39" i="9"/>
  <c r="U37" i="9"/>
  <c r="U35" i="9"/>
  <c r="U33" i="9"/>
  <c r="D33" i="9"/>
  <c r="K32" i="9"/>
  <c r="DA31" i="9"/>
  <c r="CY31" i="9"/>
  <c r="CW31" i="9"/>
  <c r="CU31" i="9"/>
  <c r="CS31" i="9"/>
  <c r="CQ31" i="9"/>
  <c r="CO31" i="9"/>
  <c r="CM31" i="9"/>
  <c r="CK31" i="9"/>
  <c r="CI31" i="9"/>
  <c r="CG31" i="9"/>
  <c r="CE31" i="9"/>
  <c r="CC31" i="9"/>
  <c r="CA31" i="9"/>
  <c r="BY31" i="9"/>
  <c r="BW31" i="9"/>
  <c r="BU31" i="9"/>
  <c r="BS31" i="9"/>
  <c r="BQ31" i="9"/>
  <c r="BO31" i="9"/>
  <c r="BM31" i="9"/>
  <c r="BK31" i="9"/>
  <c r="BI31" i="9"/>
  <c r="BG31" i="9"/>
  <c r="U31" i="9"/>
  <c r="CS30" i="9"/>
  <c r="CG30" i="9"/>
  <c r="CE30" i="9"/>
  <c r="CC30" i="9"/>
  <c r="CA30" i="9"/>
  <c r="BY30" i="9"/>
  <c r="BW30" i="9"/>
  <c r="BU30" i="9"/>
  <c r="BS30" i="9"/>
  <c r="BQ30" i="9"/>
  <c r="BO30" i="9"/>
  <c r="BM30" i="9"/>
  <c r="BK30" i="9"/>
  <c r="BI30" i="9"/>
  <c r="BG30" i="9"/>
  <c r="DA29" i="9"/>
  <c r="CY29" i="9"/>
  <c r="CW29" i="9"/>
  <c r="CU29" i="9"/>
  <c r="CS29" i="9"/>
  <c r="CQ29" i="9"/>
  <c r="CO29" i="9"/>
  <c r="CM29" i="9"/>
  <c r="CK29" i="9"/>
  <c r="CI29" i="9"/>
  <c r="CG29" i="9"/>
  <c r="CE29" i="9"/>
  <c r="CC29" i="9"/>
  <c r="CA29" i="9"/>
  <c r="BY29" i="9"/>
  <c r="BW29" i="9"/>
  <c r="BU29" i="9"/>
  <c r="BS29" i="9"/>
  <c r="BQ29" i="9"/>
  <c r="BO29" i="9"/>
  <c r="BM29" i="9"/>
  <c r="BK29" i="9"/>
  <c r="BI29" i="9"/>
  <c r="BG29" i="9"/>
  <c r="CG28" i="9"/>
  <c r="CE28" i="9"/>
  <c r="CC28" i="9"/>
  <c r="CA28" i="9"/>
  <c r="BY28" i="9"/>
  <c r="BW28" i="9"/>
  <c r="BU28" i="9"/>
  <c r="BS28" i="9"/>
  <c r="BQ28" i="9"/>
  <c r="BO28" i="9"/>
  <c r="BM28" i="9"/>
  <c r="BK28" i="9"/>
  <c r="BI28" i="9"/>
  <c r="BG28" i="9"/>
  <c r="DA27" i="9"/>
  <c r="CY27" i="9"/>
  <c r="CW27" i="9"/>
  <c r="CU27" i="9"/>
  <c r="CS27" i="9"/>
  <c r="CQ27" i="9"/>
  <c r="CO27" i="9"/>
  <c r="CM27" i="9"/>
  <c r="CK27" i="9"/>
  <c r="CI27" i="9"/>
  <c r="CG27" i="9"/>
  <c r="CE27" i="9"/>
  <c r="CC27" i="9"/>
  <c r="CA27" i="9"/>
  <c r="BY27" i="9"/>
  <c r="BW27" i="9"/>
  <c r="BU27" i="9"/>
  <c r="BS27" i="9"/>
  <c r="BQ27" i="9"/>
  <c r="BO27" i="9"/>
  <c r="BM27" i="9"/>
  <c r="BK27" i="9"/>
  <c r="BI27" i="9"/>
  <c r="BG27" i="9"/>
  <c r="CS26" i="9"/>
  <c r="CS28" i="9" s="1"/>
  <c r="CG26" i="9"/>
  <c r="CE26" i="9"/>
  <c r="CC26" i="9"/>
  <c r="CA26" i="9"/>
  <c r="BY26" i="9"/>
  <c r="BW26" i="9"/>
  <c r="BU26" i="9"/>
  <c r="BS26" i="9"/>
  <c r="BQ26" i="9"/>
  <c r="BO26" i="9"/>
  <c r="BM26" i="9"/>
  <c r="BK26" i="9"/>
  <c r="BI26" i="9"/>
  <c r="BG26" i="9"/>
  <c r="DA23" i="9"/>
  <c r="CY23" i="9"/>
  <c r="CW23" i="9"/>
  <c r="CU23" i="9"/>
  <c r="CS23" i="9"/>
  <c r="CQ23" i="9"/>
  <c r="CO23" i="9"/>
  <c r="CM23" i="9"/>
  <c r="CK23" i="9"/>
  <c r="CI23" i="9"/>
  <c r="CG23" i="9"/>
  <c r="CE23" i="9"/>
  <c r="CC23" i="9"/>
  <c r="CA23" i="9"/>
  <c r="BY23" i="9"/>
  <c r="BW23" i="9"/>
  <c r="BU23" i="9"/>
  <c r="BS23" i="9"/>
  <c r="BQ23" i="9"/>
  <c r="BO23" i="9"/>
  <c r="BM23" i="9"/>
  <c r="BK23" i="9"/>
  <c r="BI23" i="9"/>
  <c r="DA22" i="9"/>
  <c r="CY22" i="9"/>
  <c r="CW22" i="9"/>
  <c r="CU22" i="9"/>
  <c r="CS22" i="9"/>
  <c r="CQ22" i="9"/>
  <c r="CO22" i="9"/>
  <c r="CM22" i="9"/>
  <c r="CK22" i="9"/>
  <c r="CI22" i="9"/>
  <c r="CG22" i="9"/>
  <c r="CE22" i="9"/>
  <c r="CC22" i="9"/>
  <c r="CA22" i="9"/>
  <c r="BY22" i="9"/>
  <c r="BW22" i="9"/>
  <c r="BU22" i="9"/>
  <c r="BS22" i="9"/>
  <c r="BQ22" i="9"/>
  <c r="BO22" i="9"/>
  <c r="BM22" i="9"/>
  <c r="BK22" i="9"/>
  <c r="BI22" i="9"/>
  <c r="DA21" i="9"/>
  <c r="CY21" i="9"/>
  <c r="CW21" i="9"/>
  <c r="CU21" i="9"/>
  <c r="CS21" i="9"/>
  <c r="CQ21" i="9"/>
  <c r="CO21" i="9"/>
  <c r="CM21" i="9"/>
  <c r="CK21" i="9"/>
  <c r="CI21" i="9"/>
  <c r="CG21" i="9"/>
  <c r="CE21" i="9"/>
  <c r="CC21" i="9"/>
  <c r="CA21" i="9"/>
  <c r="BY21" i="9"/>
  <c r="BW21" i="9"/>
  <c r="BU21" i="9"/>
  <c r="BS21" i="9"/>
  <c r="BQ21" i="9"/>
  <c r="BO21" i="9"/>
  <c r="BM21" i="9"/>
  <c r="BK21" i="9"/>
  <c r="BI21" i="9"/>
  <c r="DA19" i="9"/>
  <c r="CY19" i="9"/>
  <c r="CW19" i="9"/>
  <c r="CU19" i="9"/>
  <c r="CS19" i="9"/>
  <c r="CQ19" i="9"/>
  <c r="CO19" i="9"/>
  <c r="CM19" i="9"/>
  <c r="CK19" i="9"/>
  <c r="CI19" i="9"/>
  <c r="CG19" i="9"/>
  <c r="CE19" i="9"/>
  <c r="CC19" i="9"/>
  <c r="CA19" i="9"/>
  <c r="BY19" i="9"/>
  <c r="BW19" i="9"/>
  <c r="BU19" i="9"/>
  <c r="BS19" i="9"/>
  <c r="BQ19" i="9"/>
  <c r="BO19" i="9"/>
  <c r="BM19" i="9"/>
  <c r="BK19" i="9"/>
  <c r="BI19" i="9"/>
  <c r="DA18" i="9"/>
  <c r="CY18" i="9"/>
  <c r="CW18" i="9"/>
  <c r="CU18" i="9"/>
  <c r="CS18" i="9"/>
  <c r="CQ18" i="9"/>
  <c r="CO18" i="9"/>
  <c r="CM18" i="9"/>
  <c r="CK18" i="9"/>
  <c r="CI18" i="9"/>
  <c r="CG18" i="9"/>
  <c r="CE18" i="9"/>
  <c r="CC18" i="9"/>
  <c r="CA18" i="9"/>
  <c r="BY18" i="9"/>
  <c r="BW18" i="9"/>
  <c r="BU18" i="9"/>
  <c r="BS18" i="9"/>
  <c r="BQ18" i="9"/>
  <c r="BO18" i="9"/>
  <c r="BM18" i="9"/>
  <c r="BK18" i="9"/>
  <c r="BI18" i="9"/>
  <c r="DA17" i="9"/>
  <c r="CY17" i="9"/>
  <c r="CW17" i="9"/>
  <c r="CU17" i="9"/>
  <c r="CS17" i="9"/>
  <c r="CQ17" i="9"/>
  <c r="CO17" i="9"/>
  <c r="CM17" i="9"/>
  <c r="CK17" i="9"/>
  <c r="CI17" i="9"/>
  <c r="CG17" i="9"/>
  <c r="CE17" i="9"/>
  <c r="CC17" i="9"/>
  <c r="CA17" i="9"/>
  <c r="BY17" i="9"/>
  <c r="BW17" i="9"/>
  <c r="BU17" i="9"/>
  <c r="BS17" i="9"/>
  <c r="BQ17" i="9"/>
  <c r="BO17" i="9"/>
  <c r="BM17" i="9"/>
  <c r="BK17" i="9"/>
  <c r="BI17" i="9"/>
  <c r="DA16" i="9"/>
  <c r="CY16" i="9"/>
  <c r="CW16" i="9"/>
  <c r="CU16" i="9"/>
  <c r="CS16" i="9"/>
  <c r="CQ16" i="9"/>
  <c r="CO16" i="9"/>
  <c r="CM16" i="9"/>
  <c r="CK16" i="9"/>
  <c r="CI16" i="9"/>
  <c r="CG16" i="9"/>
  <c r="CE16" i="9"/>
  <c r="CC16" i="9"/>
  <c r="CA16" i="9"/>
  <c r="BY16" i="9"/>
  <c r="BW16" i="9"/>
  <c r="BU16" i="9"/>
  <c r="BS16" i="9"/>
  <c r="BQ16" i="9"/>
  <c r="BO16" i="9"/>
  <c r="BM16" i="9"/>
  <c r="BK16" i="9"/>
  <c r="BI16" i="9"/>
  <c r="DA15" i="9"/>
  <c r="CY15" i="9"/>
  <c r="CW15" i="9"/>
  <c r="CU15" i="9"/>
  <c r="CS15" i="9"/>
  <c r="CQ15" i="9"/>
  <c r="CO15" i="9"/>
  <c r="CM15" i="9"/>
  <c r="CK15" i="9"/>
  <c r="CI15" i="9"/>
  <c r="CG15" i="9"/>
  <c r="CE15" i="9"/>
  <c r="CC15" i="9"/>
  <c r="CA15" i="9"/>
  <c r="BY15" i="9"/>
  <c r="BW15" i="9"/>
  <c r="BU15" i="9"/>
  <c r="BS15" i="9"/>
  <c r="BQ15" i="9"/>
  <c r="BO15" i="9"/>
  <c r="BM15" i="9"/>
  <c r="BK15" i="9"/>
  <c r="BI15" i="9"/>
  <c r="DA14" i="9"/>
  <c r="CY14" i="9"/>
  <c r="CW14" i="9"/>
  <c r="CU14" i="9"/>
  <c r="CS14" i="9"/>
  <c r="CQ14" i="9"/>
  <c r="CO14" i="9"/>
  <c r="CM14" i="9"/>
  <c r="CK14" i="9"/>
  <c r="CI14" i="9"/>
  <c r="CG14" i="9"/>
  <c r="CE14" i="9"/>
  <c r="CC14" i="9"/>
  <c r="CA14" i="9"/>
  <c r="BY14" i="9"/>
  <c r="BW14" i="9"/>
  <c r="BU14" i="9"/>
  <c r="BS14" i="9"/>
  <c r="BQ14" i="9"/>
  <c r="BO14" i="9"/>
  <c r="BM14" i="9"/>
  <c r="BK14" i="9"/>
  <c r="BI14" i="9"/>
  <c r="DA13" i="9"/>
  <c r="CY13" i="9"/>
  <c r="CW13" i="9"/>
  <c r="CU13" i="9"/>
  <c r="CS13" i="9"/>
  <c r="CQ13" i="9"/>
  <c r="CO13" i="9"/>
  <c r="CM13" i="9"/>
  <c r="CK13" i="9"/>
  <c r="CI13" i="9"/>
  <c r="CG13" i="9"/>
  <c r="CE13" i="9"/>
  <c r="CC13" i="9"/>
  <c r="CA13" i="9"/>
  <c r="BY13" i="9"/>
  <c r="BW13" i="9"/>
  <c r="BU13" i="9"/>
  <c r="BS13" i="9"/>
  <c r="BQ13" i="9"/>
  <c r="BO13" i="9"/>
  <c r="BM13" i="9"/>
  <c r="BK13" i="9"/>
  <c r="BI13" i="9"/>
  <c r="DA12" i="9"/>
  <c r="CY12" i="9"/>
  <c r="CW12" i="9"/>
  <c r="CU12" i="9"/>
  <c r="CS12" i="9"/>
  <c r="CQ12" i="9"/>
  <c r="CO12" i="9"/>
  <c r="CM12" i="9"/>
  <c r="CK12" i="9"/>
  <c r="CI12" i="9"/>
  <c r="CG12" i="9"/>
  <c r="CE12" i="9"/>
  <c r="CC12" i="9"/>
  <c r="CA12" i="9"/>
  <c r="BY12" i="9"/>
  <c r="BW12" i="9"/>
  <c r="BU12" i="9"/>
  <c r="BS12" i="9"/>
  <c r="BQ12" i="9"/>
  <c r="BO12" i="9"/>
  <c r="BM12" i="9"/>
  <c r="BK12" i="9"/>
  <c r="BI12" i="9"/>
  <c r="CG10" i="9"/>
  <c r="CE10" i="9"/>
  <c r="CC10" i="9"/>
  <c r="CA10" i="9"/>
  <c r="BY10" i="9"/>
  <c r="BW10" i="9"/>
  <c r="BU10" i="9"/>
  <c r="BS10" i="9"/>
  <c r="BQ10" i="9"/>
  <c r="BO10" i="9"/>
  <c r="BM10" i="9"/>
  <c r="BK10" i="9"/>
  <c r="BI10" i="9"/>
  <c r="DA30" i="9"/>
  <c r="CY30" i="9"/>
  <c r="CY10" i="9"/>
  <c r="CW10" i="9"/>
  <c r="CU10" i="9"/>
  <c r="CS10" i="9"/>
  <c r="CO30" i="9"/>
  <c r="CM30" i="9"/>
  <c r="CM10" i="9"/>
  <c r="CI10" i="9"/>
  <c r="DA9" i="9"/>
  <c r="CY9" i="9"/>
  <c r="CW9" i="9"/>
  <c r="CU9" i="9"/>
  <c r="CS9" i="9"/>
  <c r="CQ9" i="9"/>
  <c r="CO9" i="9"/>
  <c r="CM9" i="9"/>
  <c r="CK9" i="9"/>
  <c r="CI9" i="9"/>
  <c r="CG9" i="9"/>
  <c r="CE9" i="9"/>
  <c r="CC9" i="9"/>
  <c r="CA9" i="9"/>
  <c r="BY9" i="9"/>
  <c r="BW9" i="9"/>
  <c r="BU9" i="9"/>
  <c r="BS9" i="9"/>
  <c r="BQ9" i="9"/>
  <c r="BO9" i="9"/>
  <c r="BM9" i="9"/>
  <c r="BK9" i="9"/>
  <c r="BI9" i="9"/>
  <c r="DA8" i="9"/>
  <c r="CY8" i="9"/>
  <c r="CW8" i="9"/>
  <c r="CU8" i="9"/>
  <c r="CS8" i="9"/>
  <c r="CQ8" i="9"/>
  <c r="CO8" i="9"/>
  <c r="CM8" i="9"/>
  <c r="CK8" i="9"/>
  <c r="CI8" i="9"/>
  <c r="CG8" i="9"/>
  <c r="CE8" i="9"/>
  <c r="CC8" i="9"/>
  <c r="CA8" i="9"/>
  <c r="BY8" i="9"/>
  <c r="BW8" i="9"/>
  <c r="BU8" i="9"/>
  <c r="BS8" i="9"/>
  <c r="BQ8" i="9"/>
  <c r="BO8" i="9"/>
  <c r="BM8" i="9"/>
  <c r="BK8" i="9"/>
  <c r="BI8" i="9"/>
  <c r="AA61" i="8"/>
  <c r="D61" i="8"/>
  <c r="AA59" i="8"/>
  <c r="N59" i="8"/>
  <c r="D59" i="8"/>
  <c r="F58" i="8"/>
  <c r="AA57" i="8"/>
  <c r="D57" i="8"/>
  <c r="AA55" i="8"/>
  <c r="D55" i="8"/>
  <c r="CA53" i="8"/>
  <c r="BY53" i="8"/>
  <c r="BW53" i="8"/>
  <c r="BU53" i="8"/>
  <c r="BS53" i="8"/>
  <c r="BQ53" i="8"/>
  <c r="BO53" i="8"/>
  <c r="BM53" i="8"/>
  <c r="BK53" i="8"/>
  <c r="BI53" i="8"/>
  <c r="BG53" i="8"/>
  <c r="AA53" i="8"/>
  <c r="D53" i="8"/>
  <c r="CA52" i="8"/>
  <c r="BY52" i="8"/>
  <c r="BW52" i="8"/>
  <c r="BU52" i="8"/>
  <c r="BS52" i="8"/>
  <c r="BQ52" i="8"/>
  <c r="BO52" i="8"/>
  <c r="BM52" i="8"/>
  <c r="BK52" i="8"/>
  <c r="BI52" i="8"/>
  <c r="BG52" i="8"/>
  <c r="CA51" i="8"/>
  <c r="BY51" i="8"/>
  <c r="BW51" i="8"/>
  <c r="BU51" i="8"/>
  <c r="BS51" i="8"/>
  <c r="BQ51" i="8"/>
  <c r="BO51" i="8"/>
  <c r="BM51" i="8"/>
  <c r="BK51" i="8"/>
  <c r="BI51" i="8"/>
  <c r="BG51" i="8"/>
  <c r="AA51" i="8"/>
  <c r="F51" i="8"/>
  <c r="D51" i="8"/>
  <c r="CA50" i="8"/>
  <c r="BY50" i="8"/>
  <c r="BW50" i="8"/>
  <c r="BU50" i="8"/>
  <c r="BS50" i="8"/>
  <c r="BQ50" i="8"/>
  <c r="BO50" i="8"/>
  <c r="BM50" i="8"/>
  <c r="BK50" i="8"/>
  <c r="BI50" i="8"/>
  <c r="BG50" i="8"/>
  <c r="DA49" i="8"/>
  <c r="CY49" i="8"/>
  <c r="CW49" i="8"/>
  <c r="CU49" i="8"/>
  <c r="CS49" i="8"/>
  <c r="CQ49" i="8"/>
  <c r="CO49" i="8"/>
  <c r="CM49" i="8"/>
  <c r="CK49" i="8"/>
  <c r="CI49" i="8"/>
  <c r="CG49" i="8"/>
  <c r="CE49" i="8"/>
  <c r="CC49" i="8"/>
  <c r="CA49" i="8"/>
  <c r="BY49" i="8"/>
  <c r="BW49" i="8"/>
  <c r="BU49" i="8"/>
  <c r="BS49" i="8"/>
  <c r="BQ49" i="8"/>
  <c r="BO49" i="8"/>
  <c r="BM49" i="8"/>
  <c r="BK49" i="8"/>
  <c r="BI49" i="8"/>
  <c r="BG49" i="8"/>
  <c r="AA49" i="8"/>
  <c r="Q49" i="8"/>
  <c r="L49" i="8"/>
  <c r="D49" i="8"/>
  <c r="CA48" i="8"/>
  <c r="BY48" i="8"/>
  <c r="BW48" i="8"/>
  <c r="BU48" i="8"/>
  <c r="BS48" i="8"/>
  <c r="BQ48" i="8"/>
  <c r="BO48" i="8"/>
  <c r="BM48" i="8"/>
  <c r="BK48" i="8"/>
  <c r="BI48" i="8"/>
  <c r="BG48" i="8"/>
  <c r="CA47" i="8"/>
  <c r="BY47" i="8"/>
  <c r="BW47" i="8"/>
  <c r="BU47" i="8"/>
  <c r="BS47" i="8"/>
  <c r="BQ47" i="8"/>
  <c r="BO47" i="8"/>
  <c r="BM47" i="8"/>
  <c r="BK47" i="8"/>
  <c r="BI47" i="8"/>
  <c r="BG47" i="8"/>
  <c r="F47" i="8"/>
  <c r="D47" i="8"/>
  <c r="CA46" i="8"/>
  <c r="BY46" i="8"/>
  <c r="BW46" i="8"/>
  <c r="BU46" i="8"/>
  <c r="BS46" i="8"/>
  <c r="BQ46" i="8"/>
  <c r="BO46" i="8"/>
  <c r="BM46" i="8"/>
  <c r="BK46" i="8"/>
  <c r="BI46" i="8"/>
  <c r="BG46" i="8"/>
  <c r="D46" i="8"/>
  <c r="CA45" i="8"/>
  <c r="BY45" i="8"/>
  <c r="BW45" i="8"/>
  <c r="BU45" i="8"/>
  <c r="BS45" i="8"/>
  <c r="BQ45" i="8"/>
  <c r="BO45" i="8"/>
  <c r="BM45" i="8"/>
  <c r="BK45" i="8"/>
  <c r="BI45" i="8"/>
  <c r="BG45" i="8"/>
  <c r="E45" i="8"/>
  <c r="CA44" i="8"/>
  <c r="BY44" i="8"/>
  <c r="BW44" i="8"/>
  <c r="BU44" i="8"/>
  <c r="BS44" i="8"/>
  <c r="BQ44" i="8"/>
  <c r="BO44" i="8"/>
  <c r="BM44" i="8"/>
  <c r="BK44" i="8"/>
  <c r="BI44" i="8"/>
  <c r="BG44" i="8"/>
  <c r="DA43" i="8"/>
  <c r="CY43" i="8"/>
  <c r="CW43" i="8"/>
  <c r="CU43" i="8"/>
  <c r="CS43" i="8"/>
  <c r="CQ43" i="8"/>
  <c r="CO43" i="8"/>
  <c r="CM43" i="8"/>
  <c r="CK43" i="8"/>
  <c r="CI43" i="8"/>
  <c r="CG43" i="8"/>
  <c r="CE43" i="8"/>
  <c r="CC43" i="8"/>
  <c r="CA43" i="8"/>
  <c r="BY43" i="8"/>
  <c r="BW43" i="8"/>
  <c r="BU43" i="8"/>
  <c r="BS43" i="8"/>
  <c r="BQ43" i="8"/>
  <c r="BO43" i="8"/>
  <c r="BM43" i="8"/>
  <c r="BK43" i="8"/>
  <c r="BI43" i="8"/>
  <c r="BG43" i="8"/>
  <c r="CA42" i="8"/>
  <c r="BY42" i="8"/>
  <c r="BW42" i="8"/>
  <c r="BU42" i="8"/>
  <c r="BS42" i="8"/>
  <c r="BQ42" i="8"/>
  <c r="BO42" i="8"/>
  <c r="BM42" i="8"/>
  <c r="BK42" i="8"/>
  <c r="BI42" i="8"/>
  <c r="BG42" i="8"/>
  <c r="CW38" i="8"/>
  <c r="CU38" i="8"/>
  <c r="CS38" i="8"/>
  <c r="CQ38" i="8"/>
  <c r="CO38" i="8"/>
  <c r="CM38" i="8"/>
  <c r="CK38" i="8"/>
  <c r="CI38" i="8"/>
  <c r="CG38" i="8"/>
  <c r="CE38" i="8"/>
  <c r="CC38" i="8"/>
  <c r="CA38" i="8"/>
  <c r="BY38" i="8"/>
  <c r="BW38" i="8"/>
  <c r="BU38" i="8"/>
  <c r="BS38" i="8"/>
  <c r="BQ38" i="8"/>
  <c r="BO38" i="8"/>
  <c r="BM38" i="8"/>
  <c r="BK38" i="8"/>
  <c r="BI38" i="8"/>
  <c r="CY38" i="8"/>
  <c r="DA37" i="8"/>
  <c r="CY37" i="8"/>
  <c r="CW37" i="8"/>
  <c r="CU37" i="8"/>
  <c r="CS37" i="8"/>
  <c r="CQ37" i="8"/>
  <c r="CO37" i="8"/>
  <c r="CM37" i="8"/>
  <c r="CK37" i="8"/>
  <c r="CI37" i="8"/>
  <c r="CG37" i="8"/>
  <c r="CE37" i="8"/>
  <c r="CC37" i="8"/>
  <c r="CA37" i="8"/>
  <c r="BY37" i="8"/>
  <c r="BW37" i="8"/>
  <c r="BU37" i="8"/>
  <c r="BS37" i="8"/>
  <c r="BQ37" i="8"/>
  <c r="BO37" i="8"/>
  <c r="BM37" i="8"/>
  <c r="BK37" i="8"/>
  <c r="BI37" i="8"/>
  <c r="DA36" i="8"/>
  <c r="CY36" i="8"/>
  <c r="CW36" i="8"/>
  <c r="CU36" i="8"/>
  <c r="CS36" i="8"/>
  <c r="CQ36" i="8"/>
  <c r="CO36" i="8"/>
  <c r="CM36" i="8"/>
  <c r="CK36" i="8"/>
  <c r="CI36" i="8"/>
  <c r="CG36" i="8"/>
  <c r="CE36" i="8"/>
  <c r="CC36" i="8"/>
  <c r="CA36" i="8"/>
  <c r="BY36" i="8"/>
  <c r="BW36" i="8"/>
  <c r="BU36" i="8"/>
  <c r="BS36" i="8"/>
  <c r="BQ36" i="8"/>
  <c r="BO36" i="8"/>
  <c r="BM36" i="8"/>
  <c r="BK36" i="8"/>
  <c r="BI36" i="8"/>
  <c r="DA35" i="8"/>
  <c r="CY35" i="8"/>
  <c r="CW35" i="8"/>
  <c r="CU35" i="8"/>
  <c r="CS35" i="8"/>
  <c r="CQ35" i="8"/>
  <c r="CO35" i="8"/>
  <c r="CM35" i="8"/>
  <c r="CK35" i="8"/>
  <c r="CI35" i="8"/>
  <c r="CG35" i="8"/>
  <c r="CE35" i="8"/>
  <c r="CC35" i="8"/>
  <c r="CA35" i="8"/>
  <c r="BY35" i="8"/>
  <c r="BW35" i="8"/>
  <c r="BU35" i="8"/>
  <c r="BS35" i="8"/>
  <c r="BQ35" i="8"/>
  <c r="BO35" i="8"/>
  <c r="BM35" i="8"/>
  <c r="BK35" i="8"/>
  <c r="BI35" i="8"/>
  <c r="CW34" i="8"/>
  <c r="CU34" i="8"/>
  <c r="CS34" i="8"/>
  <c r="CQ34" i="8"/>
  <c r="CO34" i="8"/>
  <c r="CM34" i="8"/>
  <c r="CK34" i="8"/>
  <c r="CI34" i="8"/>
  <c r="CG34" i="8"/>
  <c r="CE34" i="8"/>
  <c r="CC34" i="8"/>
  <c r="CA34" i="8"/>
  <c r="BY34" i="8"/>
  <c r="BW34" i="8"/>
  <c r="BU34" i="8"/>
  <c r="BS34" i="8"/>
  <c r="BQ34" i="8"/>
  <c r="BO34" i="8"/>
  <c r="BM34" i="8"/>
  <c r="BK34" i="8"/>
  <c r="BI34" i="8"/>
  <c r="AZ34" i="8"/>
  <c r="AX34" i="8"/>
  <c r="DA33" i="8"/>
  <c r="CY33" i="8"/>
  <c r="CW33" i="8"/>
  <c r="CU33" i="8"/>
  <c r="CS33" i="8"/>
  <c r="CQ33" i="8"/>
  <c r="CO33" i="8"/>
  <c r="CM33" i="8"/>
  <c r="CK33" i="8"/>
  <c r="CI33" i="8"/>
  <c r="CG33" i="8"/>
  <c r="CE33" i="8"/>
  <c r="CC33" i="8"/>
  <c r="CA33" i="8"/>
  <c r="BY33" i="8"/>
  <c r="BW33" i="8"/>
  <c r="BU33" i="8"/>
  <c r="BS33" i="8"/>
  <c r="BQ33" i="8"/>
  <c r="BO33" i="8"/>
  <c r="BM33" i="8"/>
  <c r="BK33" i="8"/>
  <c r="BI33" i="8"/>
  <c r="CW32" i="8"/>
  <c r="CU32" i="8"/>
  <c r="CS32" i="8"/>
  <c r="CQ32" i="8"/>
  <c r="CO32" i="8"/>
  <c r="CM32" i="8"/>
  <c r="CK32" i="8"/>
  <c r="CI32" i="8"/>
  <c r="CG32" i="8"/>
  <c r="CE32" i="8"/>
  <c r="CC32" i="8"/>
  <c r="CA32" i="8"/>
  <c r="BY32" i="8"/>
  <c r="BW32" i="8"/>
  <c r="BU32" i="8"/>
  <c r="BS32" i="8"/>
  <c r="BQ32" i="8"/>
  <c r="BO32" i="8"/>
  <c r="BM32" i="8"/>
  <c r="BK32" i="8"/>
  <c r="BI32" i="8"/>
  <c r="AX32" i="8"/>
  <c r="CY32" i="8" s="1"/>
  <c r="CW31" i="8"/>
  <c r="CU31" i="8"/>
  <c r="CS31" i="8"/>
  <c r="CQ31" i="8"/>
  <c r="CO31" i="8"/>
  <c r="CM31" i="8"/>
  <c r="CK31" i="8"/>
  <c r="CI31" i="8"/>
  <c r="CG31" i="8"/>
  <c r="CE31" i="8"/>
  <c r="CC31" i="8"/>
  <c r="CA31" i="8"/>
  <c r="BY31" i="8"/>
  <c r="BW31" i="8"/>
  <c r="BU31" i="8"/>
  <c r="BS31" i="8"/>
  <c r="BQ31" i="8"/>
  <c r="BO31" i="8"/>
  <c r="BM31" i="8"/>
  <c r="BK31" i="8"/>
  <c r="BI31" i="8"/>
  <c r="AZ31" i="8"/>
  <c r="AX31" i="8"/>
  <c r="CW30" i="8"/>
  <c r="CU30" i="8"/>
  <c r="CS30" i="8"/>
  <c r="CQ30" i="8"/>
  <c r="CO30" i="8"/>
  <c r="CM30" i="8"/>
  <c r="CK30" i="8"/>
  <c r="CI30" i="8"/>
  <c r="CG30" i="8"/>
  <c r="CE30" i="8"/>
  <c r="CC30" i="8"/>
  <c r="CA30" i="8"/>
  <c r="BY30" i="8"/>
  <c r="BW30" i="8"/>
  <c r="BU30" i="8"/>
  <c r="BS30" i="8"/>
  <c r="BQ30" i="8"/>
  <c r="BO30" i="8"/>
  <c r="BM30" i="8"/>
  <c r="BK30" i="8"/>
  <c r="BI30" i="8"/>
  <c r="AX30" i="8"/>
  <c r="DA30" i="8" s="1"/>
  <c r="DA29" i="8"/>
  <c r="CA28" i="8"/>
  <c r="BY28" i="8"/>
  <c r="BW28" i="8"/>
  <c r="BU28" i="8"/>
  <c r="BS28" i="8"/>
  <c r="BQ28" i="8"/>
  <c r="BO28" i="8"/>
  <c r="BM28" i="8"/>
  <c r="BK28" i="8"/>
  <c r="BI28" i="8"/>
  <c r="DA27" i="8"/>
  <c r="CY27" i="8"/>
  <c r="CW27" i="8"/>
  <c r="CU27" i="8"/>
  <c r="CS27" i="8"/>
  <c r="CQ27" i="8"/>
  <c r="CO27" i="8"/>
  <c r="CM27" i="8"/>
  <c r="CA27" i="8"/>
  <c r="BY27" i="8"/>
  <c r="BW27" i="8"/>
  <c r="BU27" i="8"/>
  <c r="BS27" i="8"/>
  <c r="BQ27" i="8"/>
  <c r="BO27" i="8"/>
  <c r="BM27" i="8"/>
  <c r="BK27" i="8"/>
  <c r="BI27" i="8"/>
  <c r="CA26" i="8"/>
  <c r="BY26" i="8"/>
  <c r="BW26" i="8"/>
  <c r="BU26" i="8"/>
  <c r="BS26" i="8"/>
  <c r="BQ26" i="8"/>
  <c r="BO26" i="8"/>
  <c r="BM26" i="8"/>
  <c r="BK26" i="8"/>
  <c r="BI26" i="8"/>
  <c r="DA25" i="8"/>
  <c r="CY25" i="8"/>
  <c r="CW25" i="8"/>
  <c r="CU25" i="8"/>
  <c r="CS25" i="8"/>
  <c r="CQ25" i="8"/>
  <c r="CO25" i="8"/>
  <c r="CM25" i="8"/>
  <c r="CK25" i="8"/>
  <c r="CI25" i="8"/>
  <c r="CG25" i="8"/>
  <c r="CE25" i="8"/>
  <c r="CC25" i="8"/>
  <c r="CA25" i="8"/>
  <c r="BY25" i="8"/>
  <c r="BW25" i="8"/>
  <c r="BU25" i="8"/>
  <c r="BS25" i="8"/>
  <c r="BQ25" i="8"/>
  <c r="BO25" i="8"/>
  <c r="BM25" i="8"/>
  <c r="BK25" i="8"/>
  <c r="BI25" i="8"/>
  <c r="DA24" i="8"/>
  <c r="CY24" i="8"/>
  <c r="CW24" i="8"/>
  <c r="CU24" i="8"/>
  <c r="CS24" i="8"/>
  <c r="CQ24" i="8"/>
  <c r="CO24" i="8"/>
  <c r="CM24" i="8"/>
  <c r="CK24" i="8"/>
  <c r="CI24" i="8"/>
  <c r="CG24" i="8"/>
  <c r="CE24" i="8"/>
  <c r="CC24" i="8"/>
  <c r="CA24" i="8"/>
  <c r="BY24" i="8"/>
  <c r="BW24" i="8"/>
  <c r="BU24" i="8"/>
  <c r="BS24" i="8"/>
  <c r="BQ24" i="8"/>
  <c r="BO24" i="8"/>
  <c r="BM24" i="8"/>
  <c r="BK24" i="8"/>
  <c r="BI24" i="8"/>
  <c r="DA23" i="8"/>
  <c r="CY23" i="8"/>
  <c r="CW23" i="8"/>
  <c r="CU23" i="8"/>
  <c r="CS23" i="8"/>
  <c r="CQ23" i="8"/>
  <c r="CO23" i="8"/>
  <c r="CM23" i="8"/>
  <c r="CK23" i="8"/>
  <c r="CI23" i="8"/>
  <c r="CG23" i="8"/>
  <c r="CE23" i="8"/>
  <c r="CC23" i="8"/>
  <c r="CA23" i="8"/>
  <c r="BY23" i="8"/>
  <c r="BW23" i="8"/>
  <c r="BU23" i="8"/>
  <c r="BS23" i="8"/>
  <c r="BQ23" i="8"/>
  <c r="BO23" i="8"/>
  <c r="BM23" i="8"/>
  <c r="BK23" i="8"/>
  <c r="BI23" i="8"/>
  <c r="DA22" i="8"/>
  <c r="CY22" i="8"/>
  <c r="CW22" i="8"/>
  <c r="CU22" i="8"/>
  <c r="CS22" i="8"/>
  <c r="CQ22" i="8"/>
  <c r="CO22" i="8"/>
  <c r="CM22" i="8"/>
  <c r="CK22" i="8"/>
  <c r="CI22" i="8"/>
  <c r="CG22" i="8"/>
  <c r="CE22" i="8"/>
  <c r="CC22" i="8"/>
  <c r="CA22" i="8"/>
  <c r="BY22" i="8"/>
  <c r="BW22" i="8"/>
  <c r="BU22" i="8"/>
  <c r="BS22" i="8"/>
  <c r="BQ22" i="8"/>
  <c r="BO22" i="8"/>
  <c r="BM22" i="8"/>
  <c r="BK22" i="8"/>
  <c r="BI22" i="8"/>
  <c r="DA21" i="8"/>
  <c r="CY21" i="8"/>
  <c r="CW21" i="8"/>
  <c r="CU21" i="8"/>
  <c r="CS21" i="8"/>
  <c r="CQ21" i="8"/>
  <c r="CO21" i="8"/>
  <c r="CM21" i="8"/>
  <c r="CK21" i="8"/>
  <c r="CI21" i="8"/>
  <c r="CG21" i="8"/>
  <c r="CE21" i="8"/>
  <c r="CC21" i="8"/>
  <c r="CA21" i="8"/>
  <c r="BY21" i="8"/>
  <c r="BW21" i="8"/>
  <c r="BU21" i="8"/>
  <c r="BS21" i="8"/>
  <c r="BQ21" i="8"/>
  <c r="BO21" i="8"/>
  <c r="BM21" i="8"/>
  <c r="BK21" i="8"/>
  <c r="BI21" i="8"/>
  <c r="DA20" i="8"/>
  <c r="CY20" i="8"/>
  <c r="CW20" i="8"/>
  <c r="CU20" i="8"/>
  <c r="CS20" i="8"/>
  <c r="CQ20" i="8"/>
  <c r="CO20" i="8"/>
  <c r="CM20" i="8"/>
  <c r="CK20" i="8"/>
  <c r="CI20" i="8"/>
  <c r="CG20" i="8"/>
  <c r="CE20" i="8"/>
  <c r="CC20" i="8"/>
  <c r="CA20" i="8"/>
  <c r="BY20" i="8"/>
  <c r="BW20" i="8"/>
  <c r="BU20" i="8"/>
  <c r="BS20" i="8"/>
  <c r="BQ20" i="8"/>
  <c r="BO20" i="8"/>
  <c r="BM20" i="8"/>
  <c r="BK20" i="8"/>
  <c r="BI20" i="8"/>
  <c r="DA19" i="8"/>
  <c r="CY19" i="8"/>
  <c r="CW19" i="8"/>
  <c r="CU19" i="8"/>
  <c r="CS19" i="8"/>
  <c r="CQ19" i="8"/>
  <c r="CO19" i="8"/>
  <c r="CM19" i="8"/>
  <c r="CK19" i="8"/>
  <c r="CI19" i="8"/>
  <c r="CG19" i="8"/>
  <c r="CE19" i="8"/>
  <c r="CC19" i="8"/>
  <c r="CA19" i="8"/>
  <c r="BY19" i="8"/>
  <c r="BW19" i="8"/>
  <c r="BU19" i="8"/>
  <c r="BS19" i="8"/>
  <c r="BQ19" i="8"/>
  <c r="BO19" i="8"/>
  <c r="BM19" i="8"/>
  <c r="BK19" i="8"/>
  <c r="BI19" i="8"/>
  <c r="DA18" i="8"/>
  <c r="CY18" i="8"/>
  <c r="CW18" i="8"/>
  <c r="CU18" i="8"/>
  <c r="CS18" i="8"/>
  <c r="CQ18" i="8"/>
  <c r="CO18" i="8"/>
  <c r="CM18" i="8"/>
  <c r="CK18" i="8"/>
  <c r="CI18" i="8"/>
  <c r="CG18" i="8"/>
  <c r="CE18" i="8"/>
  <c r="CC18" i="8"/>
  <c r="CA18" i="8"/>
  <c r="BY18" i="8"/>
  <c r="BW18" i="8"/>
  <c r="BU18" i="8"/>
  <c r="BS18" i="8"/>
  <c r="BQ18" i="8"/>
  <c r="BO18" i="8"/>
  <c r="BM18" i="8"/>
  <c r="BK18" i="8"/>
  <c r="BI18" i="8"/>
  <c r="DA17" i="8"/>
  <c r="CY17" i="8"/>
  <c r="CW17" i="8"/>
  <c r="CU17" i="8"/>
  <c r="CS17" i="8"/>
  <c r="CQ17" i="8"/>
  <c r="CO17" i="8"/>
  <c r="CM17" i="8"/>
  <c r="CK17" i="8"/>
  <c r="CI17" i="8"/>
  <c r="CG17" i="8"/>
  <c r="CE17" i="8"/>
  <c r="CC17" i="8"/>
  <c r="CA17" i="8"/>
  <c r="BY17" i="8"/>
  <c r="BW17" i="8"/>
  <c r="BU17" i="8"/>
  <c r="BS17" i="8"/>
  <c r="BQ17" i="8"/>
  <c r="BO17" i="8"/>
  <c r="BM17" i="8"/>
  <c r="BK17" i="8"/>
  <c r="BI17" i="8"/>
  <c r="DA16" i="8"/>
  <c r="CY16" i="8"/>
  <c r="CW16" i="8"/>
  <c r="CU16" i="8"/>
  <c r="CS16" i="8"/>
  <c r="CQ16" i="8"/>
  <c r="CO16" i="8"/>
  <c r="CM16" i="8"/>
  <c r="CK16" i="8"/>
  <c r="CI16" i="8"/>
  <c r="CG16" i="8"/>
  <c r="CE16" i="8"/>
  <c r="CC16" i="8"/>
  <c r="CA16" i="8"/>
  <c r="BY16" i="8"/>
  <c r="BW16" i="8"/>
  <c r="BU16" i="8"/>
  <c r="BS16" i="8"/>
  <c r="BQ16" i="8"/>
  <c r="BO16" i="8"/>
  <c r="BM16" i="8"/>
  <c r="BK16" i="8"/>
  <c r="BI16" i="8"/>
  <c r="DA15" i="8"/>
  <c r="CY15" i="8"/>
  <c r="CW15" i="8"/>
  <c r="CU15" i="8"/>
  <c r="CS15" i="8"/>
  <c r="CQ15" i="8"/>
  <c r="CO15" i="8"/>
  <c r="CM15" i="8"/>
  <c r="CK15" i="8"/>
  <c r="CI15" i="8"/>
  <c r="CG15" i="8"/>
  <c r="CE15" i="8"/>
  <c r="CC15" i="8"/>
  <c r="CA15" i="8"/>
  <c r="BY15" i="8"/>
  <c r="BW15" i="8"/>
  <c r="BU15" i="8"/>
  <c r="BS15" i="8"/>
  <c r="BQ15" i="8"/>
  <c r="BO15" i="8"/>
  <c r="BM15" i="8"/>
  <c r="BK15" i="8"/>
  <c r="BI15" i="8"/>
  <c r="DA14" i="8"/>
  <c r="CY14" i="8"/>
  <c r="CW14" i="8"/>
  <c r="CU14" i="8"/>
  <c r="CS14" i="8"/>
  <c r="CQ14" i="8"/>
  <c r="CO14" i="8"/>
  <c r="CM14" i="8"/>
  <c r="CK14" i="8"/>
  <c r="CI14" i="8"/>
  <c r="CG14" i="8"/>
  <c r="CE14" i="8"/>
  <c r="CC14" i="8"/>
  <c r="CA14" i="8"/>
  <c r="BY14" i="8"/>
  <c r="BW14" i="8"/>
  <c r="BU14" i="8"/>
  <c r="BS14" i="8"/>
  <c r="BQ14" i="8"/>
  <c r="BO14" i="8"/>
  <c r="BM14" i="8"/>
  <c r="BK14" i="8"/>
  <c r="BI14" i="8"/>
  <c r="DA13" i="8"/>
  <c r="CY13" i="8"/>
  <c r="CW13" i="8"/>
  <c r="CU13" i="8"/>
  <c r="CS13" i="8"/>
  <c r="CQ13" i="8"/>
  <c r="CO13" i="8"/>
  <c r="CM13" i="8"/>
  <c r="CK13" i="8"/>
  <c r="CI13" i="8"/>
  <c r="CG13" i="8"/>
  <c r="CE13" i="8"/>
  <c r="CC13" i="8"/>
  <c r="CA13" i="8"/>
  <c r="BY13" i="8"/>
  <c r="BW13" i="8"/>
  <c r="BU13" i="8"/>
  <c r="BS13" i="8"/>
  <c r="BQ13" i="8"/>
  <c r="BO13" i="8"/>
  <c r="BM13" i="8"/>
  <c r="BK13" i="8"/>
  <c r="BI13" i="8"/>
  <c r="DA12" i="8"/>
  <c r="CY12" i="8"/>
  <c r="CW12" i="8"/>
  <c r="CU12" i="8"/>
  <c r="CS12" i="8"/>
  <c r="CQ12" i="8"/>
  <c r="CO12" i="8"/>
  <c r="CM12" i="8"/>
  <c r="CK12" i="8"/>
  <c r="CI12" i="8"/>
  <c r="CG12" i="8"/>
  <c r="CE12" i="8"/>
  <c r="CC12" i="8"/>
  <c r="CA12" i="8"/>
  <c r="BY12" i="8"/>
  <c r="BW12" i="8"/>
  <c r="BU12" i="8"/>
  <c r="BS12" i="8"/>
  <c r="BQ12" i="8"/>
  <c r="BO12" i="8"/>
  <c r="BM12" i="8"/>
  <c r="BK12" i="8"/>
  <c r="BI12" i="8"/>
  <c r="CA10" i="8"/>
  <c r="BY10" i="8"/>
  <c r="BW10" i="8"/>
  <c r="BU10" i="8"/>
  <c r="BS10" i="8"/>
  <c r="BQ10" i="8"/>
  <c r="BO10" i="8"/>
  <c r="BM10" i="8"/>
  <c r="BK10" i="8"/>
  <c r="BI10" i="8"/>
  <c r="AZ10" i="8"/>
  <c r="DA48" i="8" s="1"/>
  <c r="AX10" i="8"/>
  <c r="AV10" i="8"/>
  <c r="CW50" i="8" s="1"/>
  <c r="AT10" i="8"/>
  <c r="CU46" i="8" s="1"/>
  <c r="AR10" i="8"/>
  <c r="AR26" i="8" s="1"/>
  <c r="AP10" i="8"/>
  <c r="CQ48" i="8" s="1"/>
  <c r="AN10" i="8"/>
  <c r="AL10" i="8"/>
  <c r="CO10" i="8" s="1"/>
  <c r="AJ10" i="8"/>
  <c r="AH10" i="8"/>
  <c r="CI50" i="8" s="1"/>
  <c r="AF10" i="8"/>
  <c r="AD10" i="8"/>
  <c r="CE46" i="8" s="1"/>
  <c r="AB10" i="8"/>
  <c r="AB26" i="8" s="1"/>
  <c r="DA9" i="8"/>
  <c r="CY9" i="8"/>
  <c r="CW9" i="8"/>
  <c r="CU9" i="8"/>
  <c r="CS9" i="8"/>
  <c r="CQ9" i="8"/>
  <c r="CO9" i="8"/>
  <c r="CM9" i="8"/>
  <c r="CK9" i="8"/>
  <c r="CI9" i="8"/>
  <c r="CG9" i="8"/>
  <c r="CE9" i="8"/>
  <c r="CC9" i="8"/>
  <c r="CA9" i="8"/>
  <c r="BY9" i="8"/>
  <c r="BW9" i="8"/>
  <c r="BU9" i="8"/>
  <c r="BS9" i="8"/>
  <c r="BQ9" i="8"/>
  <c r="BO9" i="8"/>
  <c r="BM9" i="8"/>
  <c r="BK9" i="8"/>
  <c r="BI9" i="8"/>
  <c r="DA8" i="8"/>
  <c r="CY8" i="8"/>
  <c r="CW8" i="8"/>
  <c r="CU8" i="8"/>
  <c r="CS8" i="8"/>
  <c r="CQ8" i="8"/>
  <c r="CO8" i="8"/>
  <c r="CM8" i="8"/>
  <c r="CK8" i="8"/>
  <c r="CI8" i="8"/>
  <c r="CG8" i="8"/>
  <c r="CE8" i="8"/>
  <c r="CC8" i="8"/>
  <c r="CA8" i="8"/>
  <c r="BY8" i="8"/>
  <c r="BW8" i="8"/>
  <c r="BU8" i="8"/>
  <c r="BS8" i="8"/>
  <c r="BQ8" i="8"/>
  <c r="BO8" i="8"/>
  <c r="BM8" i="8"/>
  <c r="BK8" i="8"/>
  <c r="BI8" i="8"/>
  <c r="BI37" i="7"/>
  <c r="BI34" i="7"/>
  <c r="BI33" i="7"/>
  <c r="BI31" i="7"/>
  <c r="V31" i="7"/>
  <c r="M30" i="7"/>
  <c r="F30" i="7"/>
  <c r="V29" i="7"/>
  <c r="BI28" i="7"/>
  <c r="H28" i="7"/>
  <c r="BU26" i="7"/>
  <c r="BS26" i="7"/>
  <c r="BQ26" i="7"/>
  <c r="BO26" i="7"/>
  <c r="BM26" i="7"/>
  <c r="BK26" i="7"/>
  <c r="BJ26" i="7"/>
  <c r="M26" i="7"/>
  <c r="F26" i="7"/>
  <c r="BU25" i="7"/>
  <c r="BS25" i="7"/>
  <c r="BQ25" i="7"/>
  <c r="BO25" i="7"/>
  <c r="BM25" i="7"/>
  <c r="BK25" i="7"/>
  <c r="BJ25" i="7"/>
  <c r="BU24" i="7"/>
  <c r="BS24" i="7"/>
  <c r="BQ24" i="7"/>
  <c r="BO24" i="7"/>
  <c r="BM24" i="7"/>
  <c r="BK24" i="7"/>
  <c r="BJ24" i="7"/>
  <c r="BU23" i="7"/>
  <c r="BS23" i="7"/>
  <c r="BQ23" i="7"/>
  <c r="BO23" i="7"/>
  <c r="BM23" i="7"/>
  <c r="BK23" i="7"/>
  <c r="BJ23" i="7"/>
  <c r="DC22" i="7"/>
  <c r="DA22" i="7"/>
  <c r="CY22" i="7"/>
  <c r="CW22" i="7"/>
  <c r="CU22" i="7"/>
  <c r="CS22" i="7"/>
  <c r="CQ22" i="7"/>
  <c r="CO22" i="7"/>
  <c r="CM22" i="7"/>
  <c r="CK22" i="7"/>
  <c r="CI22" i="7"/>
  <c r="CG22" i="7"/>
  <c r="CE22" i="7"/>
  <c r="CC22" i="7"/>
  <c r="CA22" i="7"/>
  <c r="BY22" i="7"/>
  <c r="BW22" i="7"/>
  <c r="BU22" i="7"/>
  <c r="BS22" i="7"/>
  <c r="BQ22" i="7"/>
  <c r="BO22" i="7"/>
  <c r="BM22" i="7"/>
  <c r="BK22" i="7"/>
  <c r="BJ22" i="7"/>
  <c r="BI22" i="7"/>
  <c r="BU21" i="7"/>
  <c r="BS21" i="7"/>
  <c r="BQ21" i="7"/>
  <c r="BO21" i="7"/>
  <c r="BM21" i="7"/>
  <c r="BK21" i="7"/>
  <c r="BJ21" i="7"/>
  <c r="DC16" i="7"/>
  <c r="DA16" i="7"/>
  <c r="CY16" i="7"/>
  <c r="CW16" i="7"/>
  <c r="CU16" i="7"/>
  <c r="CS16" i="7"/>
  <c r="CQ16" i="7"/>
  <c r="CO16" i="7"/>
  <c r="CM16" i="7"/>
  <c r="CK16" i="7"/>
  <c r="CI16" i="7"/>
  <c r="CG16" i="7"/>
  <c r="CE16" i="7"/>
  <c r="CC16" i="7"/>
  <c r="CA16" i="7"/>
  <c r="BY16" i="7"/>
  <c r="BW16" i="7"/>
  <c r="BU16" i="7"/>
  <c r="BS16" i="7"/>
  <c r="BQ16" i="7"/>
  <c r="BO16" i="7"/>
  <c r="BM16" i="7"/>
  <c r="BK16" i="7"/>
  <c r="BI16" i="7"/>
  <c r="DC15" i="7"/>
  <c r="DA15" i="7"/>
  <c r="CY15" i="7"/>
  <c r="CW15" i="7"/>
  <c r="CU15" i="7"/>
  <c r="CS15" i="7"/>
  <c r="CQ15" i="7"/>
  <c r="CO15" i="7"/>
  <c r="CM15" i="7"/>
  <c r="CK15" i="7"/>
  <c r="CI15" i="7"/>
  <c r="CG15" i="7"/>
  <c r="CE15" i="7"/>
  <c r="CC15" i="7"/>
  <c r="CA15" i="7"/>
  <c r="BY15" i="7"/>
  <c r="BW15" i="7"/>
  <c r="BU15" i="7"/>
  <c r="BS15" i="7"/>
  <c r="BQ15" i="7"/>
  <c r="BO15" i="7"/>
  <c r="BM15" i="7"/>
  <c r="BK15" i="7"/>
  <c r="BI15" i="7"/>
  <c r="DC14" i="7"/>
  <c r="DA14" i="7"/>
  <c r="CY14" i="7"/>
  <c r="CW14" i="7"/>
  <c r="CU14" i="7"/>
  <c r="CS14" i="7"/>
  <c r="CQ14" i="7"/>
  <c r="CO14" i="7"/>
  <c r="CM14" i="7"/>
  <c r="CK14" i="7"/>
  <c r="CI14" i="7"/>
  <c r="CG14" i="7"/>
  <c r="CE14" i="7"/>
  <c r="CC14" i="7"/>
  <c r="CA14" i="7"/>
  <c r="BY14" i="7"/>
  <c r="BW14" i="7"/>
  <c r="BU14" i="7"/>
  <c r="BS14" i="7"/>
  <c r="BQ14" i="7"/>
  <c r="BO14" i="7"/>
  <c r="BM14" i="7"/>
  <c r="BK14" i="7"/>
  <c r="BI14" i="7"/>
  <c r="DC13" i="7"/>
  <c r="DA13" i="7"/>
  <c r="CY13" i="7"/>
  <c r="CW13" i="7"/>
  <c r="CU13" i="7"/>
  <c r="CS13" i="7"/>
  <c r="CQ13" i="7"/>
  <c r="CO13" i="7"/>
  <c r="CM13" i="7"/>
  <c r="CK13" i="7"/>
  <c r="CI13" i="7"/>
  <c r="CG13" i="7"/>
  <c r="CE13" i="7"/>
  <c r="CC13" i="7"/>
  <c r="CA13" i="7"/>
  <c r="BY13" i="7"/>
  <c r="BW13" i="7"/>
  <c r="BU13" i="7"/>
  <c r="BS13" i="7"/>
  <c r="BQ13" i="7"/>
  <c r="BO13" i="7"/>
  <c r="BM13" i="7"/>
  <c r="BK13" i="7"/>
  <c r="BI13" i="7"/>
  <c r="BU12" i="7"/>
  <c r="BS12" i="7"/>
  <c r="BQ12" i="7"/>
  <c r="BO12" i="7"/>
  <c r="BM12" i="7"/>
  <c r="BK12" i="7"/>
  <c r="DC11" i="7"/>
  <c r="DA11" i="7"/>
  <c r="CY11" i="7"/>
  <c r="CW11" i="7"/>
  <c r="CU11" i="7"/>
  <c r="CS11" i="7"/>
  <c r="CQ11" i="7"/>
  <c r="CO11" i="7"/>
  <c r="CM11" i="7"/>
  <c r="CK11" i="7"/>
  <c r="CI11" i="7"/>
  <c r="CG11" i="7"/>
  <c r="CE11" i="7"/>
  <c r="CC11" i="7"/>
  <c r="CA11" i="7"/>
  <c r="BY11" i="7"/>
  <c r="BW11" i="7"/>
  <c r="BU11" i="7"/>
  <c r="BS11" i="7"/>
  <c r="BQ11" i="7"/>
  <c r="BO11" i="7"/>
  <c r="BM11" i="7"/>
  <c r="BK11" i="7"/>
  <c r="BI11" i="7"/>
  <c r="BU10" i="7"/>
  <c r="BS10" i="7"/>
  <c r="BQ10" i="7"/>
  <c r="BO10" i="7"/>
  <c r="BM10" i="7"/>
  <c r="BK10" i="7"/>
  <c r="BB10" i="7"/>
  <c r="DC21" i="7" s="1"/>
  <c r="DC23" i="7" s="1"/>
  <c r="AZ10" i="7"/>
  <c r="DA21" i="7" s="1"/>
  <c r="AX10" i="7"/>
  <c r="CY25" i="7" s="1"/>
  <c r="AV10" i="7"/>
  <c r="CW25" i="7" s="1"/>
  <c r="AT10" i="7"/>
  <c r="CU25" i="7" s="1"/>
  <c r="AR10" i="7"/>
  <c r="AP10" i="7"/>
  <c r="CQ26" i="7" s="1"/>
  <c r="AN10" i="7"/>
  <c r="AL10" i="7"/>
  <c r="CM21" i="7" s="1"/>
  <c r="CM23" i="7" s="1"/>
  <c r="AJ10" i="7"/>
  <c r="CK21" i="7" s="1"/>
  <c r="AH10" i="7"/>
  <c r="CI25" i="7" s="1"/>
  <c r="AF10" i="7"/>
  <c r="CG25" i="7" s="1"/>
  <c r="AD10" i="7"/>
  <c r="CE25" i="7" s="1"/>
  <c r="AB10" i="7"/>
  <c r="Z10" i="7"/>
  <c r="Z12" i="7" s="1"/>
  <c r="X10" i="7"/>
  <c r="BY26" i="7" s="1"/>
  <c r="V10" i="7"/>
  <c r="BW26" i="7" s="1"/>
  <c r="DC9" i="7"/>
  <c r="DA9" i="7"/>
  <c r="CY9" i="7"/>
  <c r="CW9" i="7"/>
  <c r="CU9" i="7"/>
  <c r="CS9" i="7"/>
  <c r="CQ9" i="7"/>
  <c r="CO9" i="7"/>
  <c r="CM9" i="7"/>
  <c r="CK9" i="7"/>
  <c r="CI9" i="7"/>
  <c r="CG9" i="7"/>
  <c r="CE9" i="7"/>
  <c r="CC9" i="7"/>
  <c r="CA9" i="7"/>
  <c r="BY9" i="7"/>
  <c r="BW9" i="7"/>
  <c r="BU9" i="7"/>
  <c r="BS9" i="7"/>
  <c r="BQ9" i="7"/>
  <c r="BO9" i="7"/>
  <c r="BM9" i="7"/>
  <c r="BK9" i="7"/>
  <c r="BI9" i="7"/>
  <c r="DC8" i="7"/>
  <c r="DA8" i="7"/>
  <c r="CY8" i="7"/>
  <c r="CW8" i="7"/>
  <c r="CU8" i="7"/>
  <c r="CS8" i="7"/>
  <c r="CQ8" i="7"/>
  <c r="CO8" i="7"/>
  <c r="CM8" i="7"/>
  <c r="CK8" i="7"/>
  <c r="CI8" i="7"/>
  <c r="CG8" i="7"/>
  <c r="CE8" i="7"/>
  <c r="CC8" i="7"/>
  <c r="CA8" i="7"/>
  <c r="BY8" i="7"/>
  <c r="BW8" i="7"/>
  <c r="BU8" i="7"/>
  <c r="BS8" i="7"/>
  <c r="BQ8" i="7"/>
  <c r="BO8" i="7"/>
  <c r="BM8" i="7"/>
  <c r="BK8" i="7"/>
  <c r="BI27" i="7"/>
  <c r="BI29" i="7" s="1"/>
  <c r="V34" i="6"/>
  <c r="V32" i="6"/>
  <c r="V30" i="6"/>
  <c r="V28" i="6"/>
  <c r="Q27" i="6"/>
  <c r="V26" i="6"/>
  <c r="K26" i="6"/>
  <c r="V24" i="6"/>
  <c r="S24" i="6"/>
  <c r="K24" i="6"/>
  <c r="R23" i="6"/>
  <c r="P23" i="6"/>
  <c r="V22" i="6"/>
  <c r="K22" i="6"/>
  <c r="E20" i="6"/>
  <c r="L18" i="6"/>
  <c r="K18" i="6"/>
  <c r="J18" i="6"/>
  <c r="I18" i="6"/>
  <c r="H18" i="6"/>
  <c r="G18" i="6"/>
  <c r="F18" i="6"/>
  <c r="E18" i="6"/>
  <c r="E16" i="6"/>
  <c r="L14" i="6"/>
  <c r="G13" i="6"/>
  <c r="E13" i="6"/>
  <c r="L12" i="6"/>
  <c r="G11" i="6"/>
  <c r="H8" i="6"/>
  <c r="G8" i="6"/>
  <c r="CC25" i="7" l="1"/>
  <c r="AB12" i="7"/>
  <c r="CC24" i="7" s="1"/>
  <c r="CO26" i="7"/>
  <c r="CO21" i="7"/>
  <c r="CS26" i="7"/>
  <c r="CS25" i="7"/>
  <c r="AR12" i="7"/>
  <c r="CS24" i="7" s="1"/>
  <c r="CG50" i="8"/>
  <c r="AF26" i="8"/>
  <c r="CG45" i="8" s="1"/>
  <c r="CM10" i="8"/>
  <c r="BW21" i="7"/>
  <c r="BW23" i="7" s="1"/>
  <c r="F10" i="7"/>
  <c r="CQ10" i="7"/>
  <c r="AL12" i="7"/>
  <c r="AT26" i="8"/>
  <c r="AT28" i="8" s="1"/>
  <c r="DA32" i="8"/>
  <c r="CM26" i="7"/>
  <c r="BB12" i="7"/>
  <c r="CA10" i="7"/>
  <c r="CA26" i="7"/>
  <c r="CC10" i="7"/>
  <c r="CK23" i="7"/>
  <c r="CS10" i="7"/>
  <c r="DA23" i="7"/>
  <c r="V12" i="7"/>
  <c r="AP12" i="7"/>
  <c r="BY21" i="7"/>
  <c r="BW25" i="7"/>
  <c r="CM25" i="7"/>
  <c r="DC25" i="7"/>
  <c r="CC26" i="7"/>
  <c r="DC26" i="7"/>
  <c r="BI35" i="7"/>
  <c r="AV26" i="8"/>
  <c r="CW45" i="8" s="1"/>
  <c r="CY36" i="10"/>
  <c r="CK42" i="8"/>
  <c r="CK44" i="8" s="1"/>
  <c r="CQ10" i="8"/>
  <c r="AD26" i="8"/>
  <c r="CE26" i="8" s="1"/>
  <c r="CM42" i="8"/>
  <c r="CM44" i="8" s="1"/>
  <c r="CI46" i="8"/>
  <c r="CU47" i="8"/>
  <c r="CE48" i="8"/>
  <c r="CY50" i="8"/>
  <c r="AX26" i="8"/>
  <c r="CC10" i="8"/>
  <c r="CY46" i="8"/>
  <c r="CU48" i="8"/>
  <c r="CM50" i="8"/>
  <c r="CY30" i="8"/>
  <c r="DA42" i="8"/>
  <c r="DA44" i="8" s="1"/>
  <c r="DA34" i="8"/>
  <c r="DA31" i="8"/>
  <c r="CY19" i="10"/>
  <c r="DA19" i="10"/>
  <c r="CK10" i="9"/>
  <c r="DA10" i="9"/>
  <c r="CQ26" i="9"/>
  <c r="CQ28" i="9" s="1"/>
  <c r="CQ30" i="9"/>
  <c r="CO10" i="9"/>
  <c r="CU26" i="9"/>
  <c r="CU28" i="9" s="1"/>
  <c r="CU30" i="9"/>
  <c r="CQ10" i="9"/>
  <c r="CW26" i="9"/>
  <c r="CW28" i="9" s="1"/>
  <c r="CW30" i="9"/>
  <c r="CI26" i="9"/>
  <c r="CI28" i="9" s="1"/>
  <c r="CY26" i="9"/>
  <c r="CY28" i="9" s="1"/>
  <c r="CI30" i="9"/>
  <c r="CK26" i="9"/>
  <c r="CK28" i="9" s="1"/>
  <c r="DA26" i="9"/>
  <c r="DA28" i="9" s="1"/>
  <c r="CK30" i="9"/>
  <c r="CM26" i="9"/>
  <c r="CM28" i="9" s="1"/>
  <c r="CO26" i="9"/>
  <c r="CO28" i="9" s="1"/>
  <c r="CU51" i="8"/>
  <c r="CC26" i="8"/>
  <c r="CC45" i="8"/>
  <c r="CS52" i="8"/>
  <c r="CU26" i="8"/>
  <c r="AR28" i="8"/>
  <c r="CS53" i="8" s="1"/>
  <c r="CS45" i="8"/>
  <c r="CS10" i="8"/>
  <c r="CW26" i="8"/>
  <c r="AV28" i="8"/>
  <c r="CW53" i="8" s="1"/>
  <c r="DA38" i="8"/>
  <c r="CG46" i="8"/>
  <c r="CW46" i="8"/>
  <c r="CC47" i="8"/>
  <c r="CS47" i="8"/>
  <c r="CC48" i="8"/>
  <c r="CS48" i="8"/>
  <c r="CK50" i="8"/>
  <c r="DA50" i="8"/>
  <c r="CU52" i="8"/>
  <c r="CW52" i="8"/>
  <c r="CG10" i="8"/>
  <c r="CW10" i="8"/>
  <c r="AH26" i="8"/>
  <c r="CY31" i="8"/>
  <c r="CY34" i="8"/>
  <c r="CO42" i="8"/>
  <c r="CO44" i="8" s="1"/>
  <c r="CK46" i="8"/>
  <c r="DA46" i="8"/>
  <c r="CG47" i="8"/>
  <c r="CW47" i="8"/>
  <c r="CG48" i="8"/>
  <c r="CW48" i="8"/>
  <c r="CO50" i="8"/>
  <c r="CU53" i="8"/>
  <c r="CI10" i="8"/>
  <c r="CY10" i="8"/>
  <c r="AJ26" i="8"/>
  <c r="AZ26" i="8"/>
  <c r="AZ28" i="8" s="1"/>
  <c r="CQ42" i="8"/>
  <c r="CQ44" i="8"/>
  <c r="CM46" i="8"/>
  <c r="CI47" i="8"/>
  <c r="CI48" i="8"/>
  <c r="CY48" i="8"/>
  <c r="CQ50" i="8"/>
  <c r="CK10" i="8"/>
  <c r="DA10" i="8"/>
  <c r="AL26" i="8"/>
  <c r="CM47" i="8" s="1"/>
  <c r="CC42" i="8"/>
  <c r="CC44" i="8" s="1"/>
  <c r="CS42" i="8"/>
  <c r="CS44" i="8" s="1"/>
  <c r="CO46" i="8"/>
  <c r="CK47" i="8"/>
  <c r="CK48" i="8"/>
  <c r="CC50" i="8"/>
  <c r="CS50" i="8"/>
  <c r="CE10" i="8"/>
  <c r="CY26" i="8"/>
  <c r="AN26" i="8"/>
  <c r="CO47" i="8" s="1"/>
  <c r="CE42" i="8"/>
  <c r="CE44" i="8" s="1"/>
  <c r="CU42" i="8"/>
  <c r="CU44" i="8" s="1"/>
  <c r="CQ46" i="8"/>
  <c r="CM48" i="8"/>
  <c r="CE50" i="8"/>
  <c r="CU50" i="8"/>
  <c r="CI26" i="8"/>
  <c r="AP26" i="8"/>
  <c r="CG42" i="8"/>
  <c r="CG44" i="8" s="1"/>
  <c r="CW42" i="8"/>
  <c r="CW44" i="8" s="1"/>
  <c r="CE45" i="8"/>
  <c r="CU45" i="8"/>
  <c r="CC46" i="8"/>
  <c r="CS46" i="8"/>
  <c r="CO48" i="8"/>
  <c r="CU10" i="8"/>
  <c r="CI42" i="8"/>
  <c r="CI44" i="8" s="1"/>
  <c r="CY42" i="8"/>
  <c r="CY44" i="8" s="1"/>
  <c r="CQ47" i="8"/>
  <c r="CU10" i="7"/>
  <c r="CG10" i="7"/>
  <c r="CW10" i="7"/>
  <c r="CC12" i="7"/>
  <c r="CS12" i="7"/>
  <c r="CA21" i="7"/>
  <c r="CQ21" i="7"/>
  <c r="CQ23" i="7" s="1"/>
  <c r="BI8" i="7"/>
  <c r="CI10" i="7"/>
  <c r="CY10" i="7"/>
  <c r="AD12" i="7"/>
  <c r="AT12" i="7"/>
  <c r="CC21" i="7"/>
  <c r="CS21" i="7"/>
  <c r="CS23" i="7" s="1"/>
  <c r="BY23" i="7"/>
  <c r="CO23" i="7"/>
  <c r="BW24" i="7"/>
  <c r="CM24" i="7"/>
  <c r="DC24" i="7"/>
  <c r="CK25" i="7"/>
  <c r="DA25" i="7"/>
  <c r="CE26" i="7"/>
  <c r="CU26" i="7"/>
  <c r="CK10" i="7"/>
  <c r="DA10" i="7"/>
  <c r="CU21" i="7"/>
  <c r="BW10" i="7"/>
  <c r="CM10" i="7"/>
  <c r="DC10" i="7"/>
  <c r="AH12" i="7"/>
  <c r="AX12" i="7"/>
  <c r="CG21" i="7"/>
  <c r="CG23" i="7" s="1"/>
  <c r="CW21" i="7"/>
  <c r="CW23" i="7" s="1"/>
  <c r="CC23" i="7"/>
  <c r="CA24" i="7"/>
  <c r="CQ24" i="7"/>
  <c r="BY25" i="7"/>
  <c r="CO25" i="7"/>
  <c r="CI26" i="7"/>
  <c r="CY26" i="7"/>
  <c r="CE10" i="7"/>
  <c r="AF12" i="7"/>
  <c r="AV12" i="7"/>
  <c r="CE21" i="7"/>
  <c r="CE23" i="7" s="1"/>
  <c r="CA23" i="7"/>
  <c r="CG26" i="7"/>
  <c r="CW26" i="7"/>
  <c r="BY10" i="7"/>
  <c r="CO10" i="7"/>
  <c r="AJ12" i="7"/>
  <c r="CM12" i="7" s="1"/>
  <c r="AZ12" i="7"/>
  <c r="CI21" i="7"/>
  <c r="CI23" i="7" s="1"/>
  <c r="CY21" i="7"/>
  <c r="CY23" i="7" s="1"/>
  <c r="CU23" i="7"/>
  <c r="CA25" i="7"/>
  <c r="CQ25" i="7"/>
  <c r="CK26" i="7"/>
  <c r="DA26" i="7"/>
  <c r="X12" i="7"/>
  <c r="CA12" i="7" s="1"/>
  <c r="AN12" i="7"/>
  <c r="CQ12" i="7" s="1"/>
  <c r="BA18" i="2"/>
  <c r="BW12" i="7" l="1"/>
  <c r="F12" i="7"/>
  <c r="AD28" i="8"/>
  <c r="CG26" i="8"/>
  <c r="CE47" i="8"/>
  <c r="CE52" i="8"/>
  <c r="CW28" i="8"/>
  <c r="CC27" i="8"/>
  <c r="CE27" i="8"/>
  <c r="CG52" i="8"/>
  <c r="CE51" i="8"/>
  <c r="CE53" i="8" s="1"/>
  <c r="DA52" i="8"/>
  <c r="DA51" i="8"/>
  <c r="DA45" i="8"/>
  <c r="AB28" i="8"/>
  <c r="CQ52" i="8"/>
  <c r="CS26" i="8"/>
  <c r="AP28" i="8"/>
  <c r="CQ53" i="8" s="1"/>
  <c r="CQ45" i="8"/>
  <c r="CK52" i="8"/>
  <c r="CM26" i="8"/>
  <c r="CK45" i="8"/>
  <c r="AJ28" i="8"/>
  <c r="CK53" i="8" s="1"/>
  <c r="AX28" i="8"/>
  <c r="CY52" i="8"/>
  <c r="DA26" i="8"/>
  <c r="CY45" i="8"/>
  <c r="CS51" i="8"/>
  <c r="CU28" i="8"/>
  <c r="CO52" i="8"/>
  <c r="CQ26" i="8"/>
  <c r="AN28" i="8"/>
  <c r="CO45" i="8"/>
  <c r="CG27" i="8"/>
  <c r="CK27" i="8"/>
  <c r="CI52" i="8"/>
  <c r="CK26" i="8"/>
  <c r="CI45" i="8"/>
  <c r="CW51" i="8"/>
  <c r="CC52" i="8"/>
  <c r="DA47" i="8"/>
  <c r="CM52" i="8"/>
  <c r="CO26" i="8"/>
  <c r="AL28" i="8"/>
  <c r="CM45" i="8"/>
  <c r="CY47" i="8"/>
  <c r="AF28" i="8"/>
  <c r="CG28" i="8" s="1"/>
  <c r="DA12" i="7"/>
  <c r="DA24" i="7"/>
  <c r="DC12" i="7"/>
  <c r="CW24" i="7"/>
  <c r="CW12" i="7"/>
  <c r="CG24" i="7"/>
  <c r="CG12" i="7"/>
  <c r="CU24" i="7"/>
  <c r="CU12" i="7"/>
  <c r="CE24" i="7"/>
  <c r="CE12" i="7"/>
  <c r="CO12" i="7"/>
  <c r="CO24" i="7"/>
  <c r="CY24" i="7"/>
  <c r="CY12" i="7"/>
  <c r="CK12" i="7"/>
  <c r="CK24" i="7"/>
  <c r="BY12" i="7"/>
  <c r="BY24" i="7"/>
  <c r="CI24" i="7"/>
  <c r="CI12" i="7"/>
  <c r="BI21" i="7"/>
  <c r="BI23" i="7" s="1"/>
  <c r="BI30" i="7"/>
  <c r="BI32" i="7" s="1"/>
  <c r="BI26" i="7"/>
  <c r="BI10" i="7"/>
  <c r="BI25" i="7"/>
  <c r="DA22" i="2"/>
  <c r="CY22" i="2"/>
  <c r="CW22" i="2"/>
  <c r="CU22" i="2"/>
  <c r="CS22" i="2"/>
  <c r="CQ22" i="2"/>
  <c r="CO22" i="2"/>
  <c r="CM22" i="2"/>
  <c r="CK22" i="2"/>
  <c r="CI22" i="2"/>
  <c r="CG22" i="2"/>
  <c r="CE22" i="2"/>
  <c r="CC22" i="2"/>
  <c r="CA22" i="2"/>
  <c r="BY22" i="2"/>
  <c r="BW22" i="2"/>
  <c r="BU22" i="2"/>
  <c r="BS22" i="2"/>
  <c r="BQ22" i="2"/>
  <c r="BO22" i="2"/>
  <c r="BM22" i="2"/>
  <c r="BK22" i="2"/>
  <c r="BI22" i="2"/>
  <c r="BG22" i="2"/>
  <c r="CS21" i="2"/>
  <c r="CQ21" i="2"/>
  <c r="CO21" i="2"/>
  <c r="CM21" i="2"/>
  <c r="CK21" i="2"/>
  <c r="CI21" i="2"/>
  <c r="CG21" i="2"/>
  <c r="CE21" i="2"/>
  <c r="CC21" i="2"/>
  <c r="CA21" i="2"/>
  <c r="BY21" i="2"/>
  <c r="BW21" i="2"/>
  <c r="BU21" i="2"/>
  <c r="BS21" i="2"/>
  <c r="BQ21" i="2"/>
  <c r="BO21" i="2"/>
  <c r="BM21" i="2"/>
  <c r="BK21" i="2"/>
  <c r="BI21" i="2"/>
  <c r="BG21" i="2"/>
  <c r="DA19" i="2"/>
  <c r="CY19" i="2"/>
  <c r="CW19" i="2"/>
  <c r="CU19" i="2"/>
  <c r="CS19" i="2"/>
  <c r="CQ19" i="2"/>
  <c r="CO19" i="2"/>
  <c r="CM19" i="2"/>
  <c r="CK19" i="2"/>
  <c r="CI19" i="2"/>
  <c r="CG19" i="2"/>
  <c r="CE19" i="2"/>
  <c r="CC19" i="2"/>
  <c r="CA19" i="2"/>
  <c r="BY19" i="2"/>
  <c r="BW19" i="2"/>
  <c r="BU19" i="2"/>
  <c r="BS19" i="2"/>
  <c r="BQ19" i="2"/>
  <c r="BO19" i="2"/>
  <c r="BM19" i="2"/>
  <c r="BK19" i="2"/>
  <c r="BI19" i="2"/>
  <c r="BG19" i="2"/>
  <c r="CG18" i="2"/>
  <c r="CE18" i="2"/>
  <c r="CC18" i="2"/>
  <c r="CA18" i="2"/>
  <c r="BY18" i="2"/>
  <c r="BW18" i="2"/>
  <c r="BU18" i="2"/>
  <c r="BS18" i="2"/>
  <c r="BQ18" i="2"/>
  <c r="BO18" i="2"/>
  <c r="BM18" i="2"/>
  <c r="BK18" i="2"/>
  <c r="BI18" i="2"/>
  <c r="BG18" i="2"/>
  <c r="DA17" i="2"/>
  <c r="CY17" i="2"/>
  <c r="CW17" i="2"/>
  <c r="CU17" i="2"/>
  <c r="CS17" i="2"/>
  <c r="CQ17" i="2"/>
  <c r="CO17" i="2"/>
  <c r="CM17" i="2"/>
  <c r="CK17" i="2"/>
  <c r="CI17" i="2"/>
  <c r="CG17" i="2"/>
  <c r="CE17" i="2"/>
  <c r="CC17" i="2"/>
  <c r="CA17" i="2"/>
  <c r="BY17" i="2"/>
  <c r="BW17" i="2"/>
  <c r="BU17" i="2"/>
  <c r="BS17" i="2"/>
  <c r="BQ17" i="2"/>
  <c r="BO17" i="2"/>
  <c r="BM17" i="2"/>
  <c r="BK17" i="2"/>
  <c r="BI17" i="2"/>
  <c r="BG17" i="2"/>
  <c r="DA16" i="2"/>
  <c r="DA18" i="2" s="1"/>
  <c r="CY16" i="2"/>
  <c r="CY18" i="2" s="1"/>
  <c r="CW16" i="2"/>
  <c r="CW18" i="2" s="1"/>
  <c r="CU16" i="2"/>
  <c r="CU18" i="2" s="1"/>
  <c r="CS16" i="2"/>
  <c r="CS18" i="2" s="1"/>
  <c r="CQ16" i="2"/>
  <c r="CQ18" i="2" s="1"/>
  <c r="CO16" i="2"/>
  <c r="CO18" i="2" s="1"/>
  <c r="CM16" i="2"/>
  <c r="CM18" i="2" s="1"/>
  <c r="CK16" i="2"/>
  <c r="CK18" i="2" s="1"/>
  <c r="CI16" i="2"/>
  <c r="CI18" i="2" s="1"/>
  <c r="CG16" i="2"/>
  <c r="CE16" i="2"/>
  <c r="CC16" i="2"/>
  <c r="CA16" i="2"/>
  <c r="BY16" i="2"/>
  <c r="BW16" i="2"/>
  <c r="BU16" i="2"/>
  <c r="BS16" i="2"/>
  <c r="BQ16" i="2"/>
  <c r="BO16" i="2"/>
  <c r="BM16" i="2"/>
  <c r="BK16" i="2"/>
  <c r="BI16" i="2"/>
  <c r="BG16" i="2"/>
  <c r="DA12" i="2"/>
  <c r="CY12" i="2"/>
  <c r="CW12" i="2"/>
  <c r="CU12" i="2"/>
  <c r="CS12" i="2"/>
  <c r="CQ12" i="2"/>
  <c r="CO12" i="2"/>
  <c r="CM12" i="2"/>
  <c r="CK12" i="2"/>
  <c r="CI12" i="2"/>
  <c r="CG12" i="2"/>
  <c r="CE12" i="2"/>
  <c r="CC12" i="2"/>
  <c r="CA12" i="2"/>
  <c r="BY12" i="2"/>
  <c r="BW12" i="2"/>
  <c r="BU12" i="2"/>
  <c r="BS12" i="2"/>
  <c r="BQ12" i="2"/>
  <c r="BO12" i="2"/>
  <c r="BM12" i="2"/>
  <c r="BK12" i="2"/>
  <c r="BI12" i="2"/>
  <c r="DA11" i="2"/>
  <c r="CY11" i="2"/>
  <c r="CW11" i="2"/>
  <c r="CU11" i="2"/>
  <c r="CS11" i="2"/>
  <c r="CQ11" i="2"/>
  <c r="CO11" i="2"/>
  <c r="CM11" i="2"/>
  <c r="CK11" i="2"/>
  <c r="CI11" i="2"/>
  <c r="CG11" i="2"/>
  <c r="CE11" i="2"/>
  <c r="CC11" i="2"/>
  <c r="CA11" i="2"/>
  <c r="BY11" i="2"/>
  <c r="BW11" i="2"/>
  <c r="BU11" i="2"/>
  <c r="BS11" i="2"/>
  <c r="BQ11" i="2"/>
  <c r="BO11" i="2"/>
  <c r="BM11" i="2"/>
  <c r="BK11" i="2"/>
  <c r="BI11" i="2"/>
  <c r="DA10" i="2"/>
  <c r="CY10" i="2"/>
  <c r="CW10" i="2"/>
  <c r="CU10" i="2"/>
  <c r="CS10" i="2"/>
  <c r="CQ10" i="2"/>
  <c r="CO10" i="2"/>
  <c r="CM10" i="2"/>
  <c r="CK10" i="2"/>
  <c r="CI10" i="2"/>
  <c r="CG10" i="2"/>
  <c r="CE10" i="2"/>
  <c r="CC10" i="2"/>
  <c r="CA10" i="2"/>
  <c r="BY10" i="2"/>
  <c r="BW10" i="2"/>
  <c r="BU10" i="2"/>
  <c r="BS10" i="2"/>
  <c r="BQ10" i="2"/>
  <c r="BO10" i="2"/>
  <c r="BM10" i="2"/>
  <c r="BK10" i="2"/>
  <c r="BI10" i="2"/>
  <c r="DA9" i="2"/>
  <c r="CY9" i="2"/>
  <c r="CW9" i="2"/>
  <c r="CU9" i="2"/>
  <c r="CS9" i="2"/>
  <c r="CQ9" i="2"/>
  <c r="CO9" i="2"/>
  <c r="CM9" i="2"/>
  <c r="CK9" i="2"/>
  <c r="CI9" i="2"/>
  <c r="CG9" i="2"/>
  <c r="CE9" i="2"/>
  <c r="CC9" i="2"/>
  <c r="CA9" i="2"/>
  <c r="BY9" i="2"/>
  <c r="BW9" i="2"/>
  <c r="BU9" i="2"/>
  <c r="BS9" i="2"/>
  <c r="BQ9" i="2"/>
  <c r="BO9" i="2"/>
  <c r="BM9" i="2"/>
  <c r="BK9" i="2"/>
  <c r="BI9" i="2"/>
  <c r="DA8" i="2"/>
  <c r="CY8" i="2"/>
  <c r="CW8" i="2"/>
  <c r="CU8" i="2"/>
  <c r="CS8" i="2"/>
  <c r="CQ8" i="2"/>
  <c r="CO8" i="2"/>
  <c r="CM8" i="2"/>
  <c r="CK8" i="2"/>
  <c r="CI8" i="2"/>
  <c r="CG8" i="2"/>
  <c r="CE8" i="2"/>
  <c r="CC8" i="2"/>
  <c r="CA8" i="2"/>
  <c r="BY8" i="2"/>
  <c r="BW8" i="2"/>
  <c r="BU8" i="2"/>
  <c r="BS8" i="2"/>
  <c r="BQ8" i="2"/>
  <c r="BO8" i="2"/>
  <c r="BM8" i="2"/>
  <c r="BK8" i="2"/>
  <c r="BI8" i="2"/>
  <c r="CY21" i="2" l="1"/>
  <c r="DA21" i="2"/>
  <c r="CU21" i="2"/>
  <c r="CW21" i="2"/>
  <c r="CM51" i="8"/>
  <c r="CO28" i="8"/>
  <c r="CO51" i="8"/>
  <c r="CQ28" i="8"/>
  <c r="CI27" i="8"/>
  <c r="DA53" i="8"/>
  <c r="DA28" i="8"/>
  <c r="CY51" i="8"/>
  <c r="CY53" i="8" s="1"/>
  <c r="CQ51" i="8"/>
  <c r="CS28" i="8"/>
  <c r="CM53" i="8"/>
  <c r="AH28" i="8"/>
  <c r="CO53" i="8"/>
  <c r="CK51" i="8"/>
  <c r="CM28" i="8"/>
  <c r="CG51" i="8"/>
  <c r="CG53" i="8" s="1"/>
  <c r="CC51" i="8"/>
  <c r="CE28" i="8"/>
  <c r="CC28" i="8"/>
  <c r="CC53" i="8"/>
  <c r="CY28" i="8"/>
  <c r="BI12" i="7"/>
  <c r="BI36" i="7"/>
  <c r="BI38" i="7" s="1"/>
  <c r="BI24" i="7"/>
  <c r="CK28" i="8" l="1"/>
  <c r="CI51" i="8"/>
  <c r="CI53" i="8" s="1"/>
  <c r="CI2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Reena Shah</author>
    <author>Jeremy Webb</author>
    <author>United Nations</author>
  </authors>
  <commentList>
    <comment ref="F7" authorId="0" shapeId="0" xr:uid="{00000000-0006-0000-0400-000001000000}">
      <text>
        <r>
          <rPr>
            <b/>
            <sz val="8"/>
            <color indexed="81"/>
            <rFont val="Tahoma"/>
            <family val="2"/>
          </rPr>
          <t xml:space="preserve">Promedio anual de largo plazo: </t>
        </r>
        <r>
          <rPr>
            <sz val="8"/>
            <color indexed="81"/>
            <rFont val="Tahoma"/>
            <family val="2"/>
          </rPr>
          <t>Promedio aritmético de por lo menos 30 años consecutivos. Suministre el promedio correspondiente al período disponible e indique la duración del período en las notas a pie de página.</t>
        </r>
      </text>
    </comment>
    <comment ref="D8" authorId="1" shapeId="0" xr:uid="{00000000-0006-0000-0400-000002000000}">
      <text>
        <r>
          <rPr>
            <b/>
            <sz val="8"/>
            <color indexed="81"/>
            <rFont val="Tahoma"/>
            <family val="2"/>
          </rPr>
          <t>Precipitación:</t>
        </r>
        <r>
          <rPr>
            <sz val="8"/>
            <color indexed="81"/>
            <rFont val="Tahoma"/>
            <family val="2"/>
          </rPr>
          <t xml:space="preserve">
Volumen total de precipitaciones atmosféricas húmedas (lluvia, nieve, granizo, rocío, etc.) que caen en el territorio de un país en un año, en millones de metros cúbicos.</t>
        </r>
      </text>
    </comment>
    <comment ref="D9" authorId="1" shapeId="0" xr:uid="{00000000-0006-0000-0400-000003000000}">
      <text>
        <r>
          <rPr>
            <b/>
            <sz val="8"/>
            <color indexed="81"/>
            <rFont val="Tahoma"/>
            <family val="2"/>
          </rPr>
          <t>Evapotranspiración real:</t>
        </r>
        <r>
          <rPr>
            <sz val="8"/>
            <color indexed="81"/>
            <rFont val="Tahoma"/>
            <family val="2"/>
          </rPr>
          <t xml:space="preserve">
</t>
        </r>
        <r>
          <rPr>
            <sz val="8"/>
            <color indexed="81"/>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10" authorId="1" shapeId="0" xr:uid="{00000000-0006-0000-0400-000004000000}">
      <text>
        <r>
          <rPr>
            <b/>
            <sz val="8"/>
            <color indexed="81"/>
            <rFont val="Tahoma"/>
            <family val="2"/>
          </rPr>
          <t>Flujo interno:</t>
        </r>
        <r>
          <rPr>
            <sz val="8"/>
            <color indexed="81"/>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11" authorId="1" shapeId="0" xr:uid="{00000000-0006-0000-0400-000005000000}">
      <text>
        <r>
          <rPr>
            <b/>
            <sz val="8"/>
            <color indexed="81"/>
            <rFont val="Tahoma"/>
            <family val="2"/>
          </rPr>
          <t>Caudal de entrada de aguas superficiales y subterráneas desde países vecinos:</t>
        </r>
        <r>
          <rPr>
            <sz val="8"/>
            <color indexed="81"/>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2" authorId="1" shapeId="0" xr:uid="{00000000-0006-0000-0400-000006000000}">
      <text>
        <r>
          <rPr>
            <b/>
            <sz val="8"/>
            <color indexed="81"/>
            <rFont val="Tahoma"/>
            <family val="2"/>
          </rPr>
          <t xml:space="preserve">Recursos renovables de agua dulce: 
</t>
        </r>
        <r>
          <rPr>
            <sz val="8"/>
            <color indexed="81"/>
            <rFont val="Tahoma"/>
            <family val="2"/>
          </rPr>
          <t xml:space="preserve"> = flujo interno + caudal de entrada de aguas superficiales y subterráneas procedente de países vecinos.</t>
        </r>
      </text>
    </comment>
    <comment ref="D13" authorId="1" shapeId="0" xr:uid="{00000000-0006-0000-0400-000007000000}">
      <text>
        <r>
          <rPr>
            <b/>
            <sz val="8"/>
            <color indexed="81"/>
            <rFont val="Tahoma"/>
            <family val="2"/>
          </rPr>
          <t>Caudal de salida de aguas superficiales y subterráneas hacia países vecinos:</t>
        </r>
        <r>
          <rPr>
            <sz val="8"/>
            <color indexed="81"/>
            <rFont val="Tahoma"/>
            <family val="2"/>
          </rPr>
          <t xml:space="preserve">
Caudal real de salida de las aguas fluviales y subterráneas hacia países vecinos.</t>
        </r>
      </text>
    </comment>
    <comment ref="D14" authorId="2" shapeId="0" xr:uid="{00000000-0006-0000-0400-000008000000}">
      <text>
        <r>
          <rPr>
            <b/>
            <sz val="8"/>
            <color indexed="81"/>
            <rFont val="Tahoma"/>
            <family val="2"/>
          </rPr>
          <t xml:space="preserve">Garantizado por tratados:
</t>
        </r>
        <r>
          <rPr>
            <sz val="8"/>
            <color indexed="81"/>
            <rFont val="Tahoma"/>
            <family val="2"/>
          </rPr>
          <t>Volumen anual de aguas superficiales y subterráneas que sale del país de referencia y está garantizado por acuerdos formales con los países adyacentes de periodicidad anual.</t>
        </r>
      </text>
    </comment>
    <comment ref="D15" authorId="2" shapeId="0" xr:uid="{00000000-0006-0000-0400-000009000000}">
      <text>
        <r>
          <rPr>
            <b/>
            <sz val="8"/>
            <color indexed="81"/>
            <rFont val="Tahoma"/>
            <family val="2"/>
          </rPr>
          <t xml:space="preserve">No garantizado por tratados:
</t>
        </r>
        <r>
          <rPr>
            <sz val="8"/>
            <color indexed="81"/>
            <rFont val="Tahoma"/>
            <family val="2"/>
          </rPr>
          <t>Volumen anual de aguas superficiales y subterráneas que sale del país de referencia y no está garantizado por acuerdos formales con los países adyacentes de periodicidad anual.</t>
        </r>
      </text>
    </comment>
    <comment ref="D16" authorId="2" shapeId="0" xr:uid="{00000000-0006-0000-0400-00000A000000}">
      <text>
        <r>
          <rPr>
            <b/>
            <sz val="8"/>
            <color indexed="81"/>
            <rFont val="Tahoma"/>
            <family val="2"/>
          </rPr>
          <t>Caudal de salida de aguas superficiales y subterráneas hacia el mar:</t>
        </r>
        <r>
          <rPr>
            <sz val="8"/>
            <color indexed="81"/>
            <rFont val="Tahoma"/>
            <family val="2"/>
          </rPr>
          <t xml:space="preserve">
Caudal real de salida de las aguas fluviales y subterráneas hacia el mar.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United Nations</author>
    <author>Marcus Newbury</author>
  </authors>
  <commentList>
    <comment ref="D8" authorId="0" shapeId="0" xr:uid="{00000000-0006-0000-0500-000001000000}">
      <text>
        <r>
          <rPr>
            <b/>
            <sz val="8"/>
            <color indexed="81"/>
            <rFont val="Tahoma"/>
            <family val="2"/>
          </rPr>
          <t xml:space="preserve">Extracción de agua dulce superficial:
</t>
        </r>
        <r>
          <rPr>
            <sz val="8"/>
            <color indexed="81"/>
            <rFont val="Tahoma"/>
            <family val="2"/>
          </rPr>
          <t xml:space="preserve">Agua extraída de cualquier fuente de agua dulce superficial, como ríos, lagos, embalses o agua de lluvia, ya sea de manera temporal o permanente. </t>
        </r>
      </text>
    </comment>
    <comment ref="D9" authorId="0" shapeId="0" xr:uid="{00000000-0006-0000-0500-000002000000}">
      <text>
        <r>
          <rPr>
            <b/>
            <sz val="8"/>
            <color indexed="81"/>
            <rFont val="Tahoma"/>
            <family val="2"/>
          </rPr>
          <t>Extracción de agua dulce subterránea:</t>
        </r>
        <r>
          <rPr>
            <sz val="8"/>
            <color indexed="81"/>
            <rFont val="Tahoma"/>
            <family val="2"/>
          </rPr>
          <t xml:space="preserve">
Agua extraída de cualquier fuente de agua dulce subterránea, ya sea de manera temporal o permanente.</t>
        </r>
      </text>
    </comment>
    <comment ref="D10" authorId="0" shapeId="0" xr:uid="{00000000-0006-0000-0500-000003000000}">
      <text>
        <r>
          <rPr>
            <b/>
            <sz val="8"/>
            <color indexed="81"/>
            <rFont val="Tahoma"/>
            <family val="2"/>
          </rPr>
          <t>Extracción de agua dulce:</t>
        </r>
        <r>
          <rPr>
            <sz val="8"/>
            <color indexed="81"/>
            <rFont val="Tahoma"/>
            <family val="2"/>
          </rPr>
          <t xml:space="preserve">
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r>
      </text>
    </comment>
    <comment ref="D12" authorId="0" shapeId="0" xr:uid="{00000000-0006-0000-0500-000004000000}">
      <text>
        <r>
          <rPr>
            <sz val="8"/>
            <color indexed="81"/>
            <rFont val="Tahoma"/>
            <family val="2"/>
          </rPr>
          <t xml:space="preserve">(Extracción de agua dulce por) </t>
        </r>
        <r>
          <rPr>
            <b/>
            <sz val="8"/>
            <color indexed="81"/>
            <rFont val="Tahoma"/>
            <family val="2"/>
          </rPr>
          <t>Industria del suministro de agua (CIIU 36):</t>
        </r>
        <r>
          <rPr>
            <sz val="8"/>
            <color indexed="81"/>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3" authorId="0" shapeId="0" xr:uid="{00000000-0006-0000-0500-000005000000}">
      <text>
        <r>
          <rPr>
            <sz val="8"/>
            <color indexed="81"/>
            <rFont val="Tahoma"/>
            <family val="2"/>
          </rPr>
          <t xml:space="preserve">(Extracción de agua dulce por) </t>
        </r>
        <r>
          <rPr>
            <b/>
            <sz val="8"/>
            <color indexed="81"/>
            <rFont val="Tahoma"/>
            <family val="2"/>
          </rPr>
          <t>Hogares:</t>
        </r>
        <r>
          <rPr>
            <sz val="8"/>
            <color indexed="81"/>
            <rFont val="Tahoma"/>
            <family val="2"/>
          </rPr>
          <t xml:space="preserve">
Volumen de agua extraída directamente de fuentes superficiales (ríos, lagos, embalses, etc., incluido el volumen de agua de lluvia recogida) y subterráneas por los hogares para su propia utilización.</t>
        </r>
      </text>
    </comment>
    <comment ref="D14" authorId="0" shapeId="0" xr:uid="{00000000-0006-0000-0500-000006000000}">
      <text>
        <r>
          <rPr>
            <sz val="8"/>
            <color indexed="81"/>
            <rFont val="Tahoma"/>
            <family val="2"/>
          </rPr>
          <t xml:space="preserve">(Extracción de agua dulce por) </t>
        </r>
        <r>
          <rPr>
            <b/>
            <sz val="8"/>
            <color indexed="81"/>
            <rFont val="Tahoma"/>
            <family val="2"/>
          </rPr>
          <t>Agricultura, ganadería, silvicultura y pesca (CIIU 01-03):</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5" authorId="1" shapeId="0" xr:uid="{00000000-0006-0000-0500-000007000000}">
      <text>
        <r>
          <rPr>
            <b/>
            <sz val="8"/>
            <color indexed="81"/>
            <rFont val="Tahoma"/>
            <family val="2"/>
          </rPr>
          <t>Riego en agricultura</t>
        </r>
        <r>
          <rPr>
            <sz val="8"/>
            <color indexed="81"/>
            <rFont val="Tahoma"/>
            <family val="2"/>
          </rPr>
          <t>: Aplicación artificial de agua sobre la tierra para ayudar al crecimiento de los cultivos y pastizales.</t>
        </r>
        <r>
          <rPr>
            <sz val="9"/>
            <color indexed="81"/>
            <rFont val="Tahoma"/>
            <family val="2"/>
          </rPr>
          <t xml:space="preserve">
</t>
        </r>
      </text>
    </comment>
    <comment ref="D16" authorId="1" shapeId="0" xr:uid="{00000000-0006-0000-0500-000008000000}">
      <text>
        <r>
          <rPr>
            <sz val="8"/>
            <color indexed="81"/>
            <rFont val="Tahoma"/>
            <family val="2"/>
          </rPr>
          <t xml:space="preserve">(Extracción de agua dulce por) </t>
        </r>
        <r>
          <rPr>
            <b/>
            <sz val="8"/>
            <color indexed="81"/>
            <rFont val="Tahoma"/>
            <family val="2"/>
          </rPr>
          <t>Explotación de minas y canteras (CIIU 05-09)</t>
        </r>
        <r>
          <rPr>
            <sz val="8"/>
            <color indexed="81"/>
            <rFont val="Tahoma"/>
            <family val="2"/>
          </rPr>
          <t>:
Volumen de agua extraída directamente de fuentes superficiales (ríos, lagos, embalses, etc., incluido el volumen de agua de lluvia recogida) y subterráneas por parte de las unidades económicas del grupo CIIU 05-09 para su propia utilización.</t>
        </r>
        <r>
          <rPr>
            <sz val="9"/>
            <color indexed="81"/>
            <rFont val="Tahoma"/>
            <family val="2"/>
          </rPr>
          <t xml:space="preserve">
</t>
        </r>
      </text>
    </comment>
    <comment ref="D17" authorId="0" shapeId="0" xr:uid="{00000000-0006-0000-0500-000009000000}">
      <text>
        <r>
          <rPr>
            <sz val="8"/>
            <color indexed="81"/>
            <rFont val="Tahoma"/>
            <family val="2"/>
          </rPr>
          <t>(Extracción de agua dulce por)</t>
        </r>
        <r>
          <rPr>
            <b/>
            <sz val="8"/>
            <color indexed="81"/>
            <rFont val="Tahoma"/>
            <family val="2"/>
          </rPr>
          <t xml:space="preserve"> Industrias manufactureras (CIIU 10-33):</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18" authorId="1" shapeId="0" xr:uid="{00000000-0006-0000-0500-00000A000000}">
      <text>
        <r>
          <rPr>
            <b/>
            <sz val="8"/>
            <color indexed="81"/>
            <rFont val="Tahoma"/>
            <family val="2"/>
          </rPr>
          <t xml:space="preserve">(Extracción de agua dulce por) Suministro de electricidad, gas, vapor y aire acondicionado (CIIU 35):
</t>
        </r>
        <r>
          <rPr>
            <sz val="8"/>
            <color indexed="81"/>
            <rFont val="Tahoma"/>
            <family val="2"/>
          </rPr>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r>
      </text>
    </comment>
    <comment ref="D19" authorId="0" shapeId="0" xr:uid="{00000000-0006-0000-0500-00000B000000}">
      <text>
        <r>
          <rPr>
            <sz val="8"/>
            <color indexed="81"/>
            <rFont val="Tahoma"/>
            <family val="2"/>
          </rPr>
          <t>(Extracción de agua dulce por)</t>
        </r>
        <r>
          <rPr>
            <b/>
            <sz val="8"/>
            <color indexed="81"/>
            <rFont val="Tahoma"/>
            <family val="2"/>
          </rPr>
          <t xml:space="preserve"> Industria de la energía eléctrica (CIIU 351):</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20" authorId="1" shapeId="0" xr:uid="{00000000-0006-0000-0500-00000C000000}">
      <text>
        <r>
          <rPr>
            <sz val="8"/>
            <color indexed="81"/>
            <rFont val="Tahoma"/>
            <family val="2"/>
          </rPr>
          <t xml:space="preserve">(Extracción de agua dulce por) </t>
        </r>
        <r>
          <rPr>
            <b/>
            <sz val="8"/>
            <color indexed="81"/>
            <rFont val="Tahoma"/>
            <family val="2"/>
          </rPr>
          <t xml:space="preserve">Construcción:
</t>
        </r>
        <r>
          <rPr>
            <sz val="8"/>
            <color indexed="81"/>
            <rFont val="Tahoma"/>
            <family val="2"/>
          </rPr>
          <t>Volumen de agua extraída directamente de fuentes superficiales (ríos, lagos, embalses, etc., incluido el volumen de agua de lluvia recogida) y subterráneas por parte de las unidades económicas del grupo CIIU 41-43 para su propia utilización.</t>
        </r>
      </text>
    </comment>
    <comment ref="D21" authorId="0" shapeId="0" xr:uid="{00000000-0006-0000-0500-00000D000000}">
      <text>
        <r>
          <rPr>
            <sz val="8"/>
            <color indexed="81"/>
            <rFont val="Tahoma"/>
            <family val="2"/>
          </rPr>
          <t>(Extracción de agua dulce por)</t>
        </r>
        <r>
          <rPr>
            <b/>
            <sz val="8"/>
            <color indexed="81"/>
            <rFont val="Tahoma"/>
            <family val="2"/>
          </rPr>
          <t xml:space="preserve"> Otras actividades económicas:</t>
        </r>
        <r>
          <rPr>
            <sz val="8"/>
            <color indexed="81"/>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22" authorId="0" shapeId="0" xr:uid="{00000000-0006-0000-0500-00000E000000}">
      <text>
        <r>
          <rPr>
            <b/>
            <sz val="8"/>
            <color indexed="81"/>
            <rFont val="Tahoma"/>
            <family val="2"/>
          </rPr>
          <t>Agua desalinizada:</t>
        </r>
        <r>
          <rPr>
            <sz val="8"/>
            <color indexed="81"/>
            <rFont val="Tahoma"/>
            <family val="2"/>
          </rPr>
          <t xml:space="preserve">
Volumen total de agua obtenida mediante procesos de desalinización (es decir, la eliminación de sal) de agua de mar y agua salobre.</t>
        </r>
      </text>
    </comment>
    <comment ref="D23" authorId="0" shapeId="0" xr:uid="{00000000-0006-0000-0500-00000F000000}">
      <text>
        <r>
          <rPr>
            <b/>
            <sz val="8"/>
            <color indexed="81"/>
            <rFont val="Tahoma"/>
            <family val="2"/>
          </rPr>
          <t>Agua reutilizada:</t>
        </r>
        <r>
          <rPr>
            <sz val="8"/>
            <color indexed="81"/>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4" authorId="0" shapeId="0" xr:uid="{00000000-0006-0000-0500-000010000000}">
      <text>
        <r>
          <rPr>
            <b/>
            <sz val="8"/>
            <color indexed="81"/>
            <rFont val="Tahoma"/>
            <family val="2"/>
          </rPr>
          <t>Importaciones de agua:</t>
        </r>
        <r>
          <rPr>
            <sz val="8"/>
            <color indexed="81"/>
            <rFont val="Tahoma"/>
            <family val="2"/>
          </rPr>
          <t xml:space="preserve">
Volumen total de agua a granel que se importa como producto de otros países a través de tuberías o en barcos o camiones. Se excluye el agua embotellada.</t>
        </r>
      </text>
    </comment>
    <comment ref="D25" authorId="0" shapeId="0" xr:uid="{00000000-0006-0000-0500-000011000000}">
      <text>
        <r>
          <rPr>
            <b/>
            <sz val="8"/>
            <color indexed="81"/>
            <rFont val="Tahoma"/>
            <family val="2"/>
          </rPr>
          <t>Exportaciones de agua:</t>
        </r>
        <r>
          <rPr>
            <sz val="8"/>
            <color indexed="81"/>
            <rFont val="Tahoma"/>
            <family val="2"/>
          </rPr>
          <t xml:space="preserve">
Volumen total de agua a granel que se exporta como producto a otros países a través de tuberías o en barcos o camiones. Se excluye el agua embotellada.</t>
        </r>
      </text>
    </comment>
    <comment ref="D26" authorId="0" shapeId="0" xr:uid="{00000000-0006-0000-0500-000012000000}">
      <text>
        <r>
          <rPr>
            <b/>
            <sz val="8"/>
            <color indexed="81"/>
            <rFont val="Tahoma"/>
            <family val="2"/>
          </rPr>
          <t>Total de agua dulce disponible para utilización:</t>
        </r>
        <r>
          <rPr>
            <sz val="8"/>
            <color indexed="81"/>
            <rFont val="Tahoma"/>
            <family val="2"/>
          </rPr>
          <t xml:space="preserve">
 = Agua dulce extraída + agua desalinizada + agua reutilizada + importación de agua - exportación de agua.</t>
        </r>
      </text>
    </comment>
    <comment ref="D27" authorId="0" shapeId="0" xr:uid="{00000000-0006-0000-0500-000013000000}">
      <text>
        <r>
          <rPr>
            <b/>
            <sz val="8"/>
            <color indexed="81"/>
            <rFont val="Tahoma"/>
            <family val="2"/>
          </rPr>
          <t>Pérdidas durante el transporte :</t>
        </r>
        <r>
          <rPr>
            <sz val="8"/>
            <color indexed="81"/>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28" authorId="0" shapeId="0" xr:uid="{00000000-0006-0000-0500-000014000000}">
      <text>
        <r>
          <rPr>
            <b/>
            <sz val="8"/>
            <color indexed="81"/>
            <rFont val="Tahoma"/>
            <family val="2"/>
          </rPr>
          <t>Utilización de agua dulce total:</t>
        </r>
        <r>
          <rPr>
            <sz val="8"/>
            <color indexed="81"/>
            <rFont val="Tahoma"/>
            <family val="2"/>
          </rPr>
          <t xml:space="preserve">
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30" authorId="0" shapeId="0" xr:uid="{00000000-0006-0000-0500-000015000000}">
      <text>
        <r>
          <rPr>
            <sz val="8"/>
            <color indexed="81"/>
            <rFont val="Tahoma"/>
            <family val="2"/>
          </rPr>
          <t xml:space="preserve">(Agua dulce utilizada por) </t>
        </r>
        <r>
          <rPr>
            <b/>
            <sz val="8"/>
            <color indexed="81"/>
            <rFont val="Tahoma"/>
            <family val="2"/>
          </rPr>
          <t>Hogares:</t>
        </r>
        <r>
          <rPr>
            <sz val="8"/>
            <color indexed="81"/>
            <rFont val="Tahoma"/>
            <family val="2"/>
          </rPr>
          <t xml:space="preserve">
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31" authorId="0" shapeId="0" xr:uid="{00000000-0006-0000-0500-000016000000}">
      <text>
        <r>
          <rPr>
            <sz val="8"/>
            <color indexed="81"/>
            <rFont val="Tahoma"/>
            <family val="2"/>
          </rPr>
          <t>(Agua dulce utilizada por)</t>
        </r>
        <r>
          <rPr>
            <b/>
            <sz val="8"/>
            <color indexed="81"/>
            <rFont val="Tahoma"/>
            <family val="2"/>
          </rPr>
          <t xml:space="preserve"> Agricultura, ganadería, silvicultura y pesca (CIIU 01-03):</t>
        </r>
        <r>
          <rPr>
            <sz val="8"/>
            <color indexed="81"/>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32" authorId="0" shapeId="0" xr:uid="{00000000-0006-0000-0500-000017000000}">
      <text>
        <r>
          <rPr>
            <b/>
            <sz val="8"/>
            <color indexed="81"/>
            <rFont val="Tahoma"/>
            <family val="2"/>
          </rPr>
          <t>Riego en agricultura:</t>
        </r>
        <r>
          <rPr>
            <sz val="8"/>
            <color indexed="81"/>
            <rFont val="Tahoma"/>
            <family val="2"/>
          </rPr>
          <t xml:space="preserve">
Aplicación artificial de agua sobre la tierra para ayudar al crecimiento de los cultivos y pastizales.</t>
        </r>
      </text>
    </comment>
    <comment ref="D33" authorId="1" shapeId="0" xr:uid="{00000000-0006-0000-0500-000018000000}">
      <text>
        <r>
          <rPr>
            <sz val="8"/>
            <color indexed="81"/>
            <rFont val="Tahoma"/>
            <family val="2"/>
          </rPr>
          <t xml:space="preserve">(Agua dulce utilizada por) </t>
        </r>
        <r>
          <rPr>
            <b/>
            <sz val="8"/>
            <color indexed="81"/>
            <rFont val="Tahoma"/>
            <family val="2"/>
          </rPr>
          <t xml:space="preserve">Explotación de minas y canteras (ISIC 05-09):
</t>
        </r>
        <r>
          <rPr>
            <sz val="8"/>
            <color indexed="81"/>
            <rFont val="Tahoma"/>
            <family val="2"/>
          </rPr>
          <t>Volumen de agua utilizada por las actividades económicas pertenecientes a las industrias Explotación de minas y canteras (ISIC 05-09), ya sea extraída directamente de las fuentes de agua para su propia utilización o provista por la industria del suministro de agua.</t>
        </r>
      </text>
    </comment>
    <comment ref="D34" authorId="0" shapeId="0" xr:uid="{00000000-0006-0000-0500-000019000000}">
      <text>
        <r>
          <rPr>
            <sz val="8"/>
            <color indexed="81"/>
            <rFont val="Tahoma"/>
            <family val="2"/>
          </rPr>
          <t xml:space="preserve">(Agua dulce utilizada por) </t>
        </r>
        <r>
          <rPr>
            <b/>
            <sz val="8"/>
            <color indexed="81"/>
            <rFont val="Tahoma"/>
            <family val="2"/>
          </rPr>
          <t>Industrias manufactureras (CIIU 10-33):</t>
        </r>
        <r>
          <rPr>
            <sz val="8"/>
            <color indexed="81"/>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5" authorId="1" shapeId="0" xr:uid="{00000000-0006-0000-0500-00001A000000}">
      <text>
        <r>
          <rPr>
            <sz val="8"/>
            <color indexed="81"/>
            <rFont val="Tahoma"/>
            <family val="2"/>
          </rPr>
          <t xml:space="preserve">(Agua dulce utilizada por) </t>
        </r>
        <r>
          <rPr>
            <b/>
            <sz val="8"/>
            <color indexed="81"/>
            <rFont val="Tahoma"/>
            <family val="2"/>
          </rPr>
          <t xml:space="preserve">Suministro de electricidad, gas, vapor y aire acondicionado (CIIU 35):
</t>
        </r>
        <r>
          <rPr>
            <sz val="8"/>
            <color indexed="81"/>
            <rFont val="Tahoma"/>
            <family val="2"/>
          </rPr>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r>
      </text>
    </comment>
    <comment ref="D36" authorId="0" shapeId="0" xr:uid="{00000000-0006-0000-0500-00001B000000}">
      <text>
        <r>
          <rPr>
            <sz val="8"/>
            <color indexed="81"/>
            <rFont val="Tahoma"/>
            <family val="2"/>
          </rPr>
          <t xml:space="preserve">(Agua dulce utilizada por) </t>
        </r>
        <r>
          <rPr>
            <b/>
            <sz val="8"/>
            <color indexed="81"/>
            <rFont val="Tahoma"/>
            <family val="2"/>
          </rPr>
          <t>Industria de la energía eléctrica (CIIU 351)</t>
        </r>
        <r>
          <rPr>
            <b/>
            <sz val="8"/>
            <color indexed="81"/>
            <rFont val="Tahoma"/>
            <family val="2"/>
          </rPr>
          <t>:</t>
        </r>
        <r>
          <rPr>
            <sz val="8"/>
            <color indexed="81"/>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37" authorId="1" shapeId="0" xr:uid="{00000000-0006-0000-0500-00001C000000}">
      <text>
        <r>
          <rPr>
            <sz val="8"/>
            <color indexed="81"/>
            <rFont val="Tahoma"/>
            <family val="2"/>
          </rPr>
          <t xml:space="preserve">(Agua dulce utilizada por) </t>
        </r>
        <r>
          <rPr>
            <b/>
            <sz val="8"/>
            <color indexed="81"/>
            <rFont val="Tahoma"/>
            <family val="2"/>
          </rPr>
          <t>Construcción (CIIU 41-43)</t>
        </r>
        <r>
          <rPr>
            <sz val="8"/>
            <color indexed="81"/>
            <rFont val="Tahoma"/>
            <family val="2"/>
          </rPr>
          <t>: 
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r>
      </text>
    </comment>
    <comment ref="D38" authorId="0" shapeId="0" xr:uid="{00000000-0006-0000-0500-00001D000000}">
      <text>
        <r>
          <rPr>
            <sz val="8"/>
            <color indexed="81"/>
            <rFont val="Tahoma"/>
            <family val="2"/>
          </rPr>
          <t xml:space="preserve">(Agua dulce utilizada por) </t>
        </r>
        <r>
          <rPr>
            <b/>
            <sz val="8"/>
            <color indexed="81"/>
            <rFont val="Tahoma"/>
            <family val="2"/>
          </rPr>
          <t>Otras actividades económicas:</t>
        </r>
        <r>
          <rPr>
            <sz val="8"/>
            <color indexed="81"/>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User.Stat3</author>
    <author>Jeremy Webb</author>
    <author>United Nations</author>
    <author>SALAZAR VILLALOBOS LUCRECIA</author>
  </authors>
  <commentList>
    <comment ref="D8" authorId="0" shapeId="0" xr:uid="{00000000-0006-0000-0600-000001000000}">
      <text>
        <r>
          <rPr>
            <b/>
            <sz val="8"/>
            <color indexed="81"/>
            <rFont val="Tahoma"/>
            <family val="2"/>
          </rPr>
          <t xml:space="preserve">Cantidad bruta de agua dulce provista por la industria del suministro de agua (CIIU 36):
</t>
        </r>
        <r>
          <rPr>
            <sz val="8"/>
            <color indexed="81"/>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9" authorId="1" shapeId="0" xr:uid="{00000000-0006-0000-0600-000002000000}">
      <text>
        <r>
          <rPr>
            <b/>
            <sz val="8"/>
            <color indexed="81"/>
            <rFont val="Tahoma"/>
            <family val="2"/>
          </rPr>
          <t>Pérdidas durante el transporte (CIIU 36):</t>
        </r>
        <r>
          <rPr>
            <sz val="8"/>
            <color indexed="81"/>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10" authorId="0" shapeId="0" xr:uid="{00000000-0006-0000-0600-000003000000}">
      <text>
        <r>
          <rPr>
            <b/>
            <sz val="8"/>
            <color indexed="81"/>
            <rFont val="Tahoma"/>
            <family val="2"/>
          </rPr>
          <t xml:space="preserve">Cantidad neta de agua dulce provista por la industria del suministro de agua (CIIU 36):
</t>
        </r>
        <r>
          <rPr>
            <sz val="8"/>
            <color indexed="81"/>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21" authorId="0" shapeId="0" xr:uid="{00000000-0006-0000-0600-000004000000}">
      <text>
        <r>
          <rPr>
            <b/>
            <sz val="8"/>
            <color indexed="81"/>
            <rFont val="Tahoma"/>
            <family val="2"/>
          </rPr>
          <t>Total de población abastecida por la industria del suministro de agua (CIIU 36):</t>
        </r>
        <r>
          <rPr>
            <sz val="8"/>
            <color indexed="81"/>
            <rFont val="Tahoma"/>
            <family val="2"/>
          </rPr>
          <t xml:space="preserve">
Porcentaje del total de la población residente que utiliza agua provista por la industria del suministro de agua (CIIU 36).</t>
        </r>
      </text>
    </comment>
    <comment ref="D22" authorId="2" shapeId="0" xr:uid="{00000000-0006-0000-0600-000005000000}">
      <text>
        <r>
          <rPr>
            <b/>
            <sz val="8"/>
            <color indexed="81"/>
            <rFont val="Tahoma"/>
            <family val="2"/>
          </rPr>
          <t xml:space="preserve">Población urbana abastecida por la industria del suministro de agua (CIIU 36):
</t>
        </r>
        <r>
          <rPr>
            <sz val="8"/>
            <color indexed="81"/>
            <rFont val="Tahoma"/>
            <family val="2"/>
          </rPr>
          <t>Porcentaje de la población urbana que utiliza agua provista por la industria del suministro de agua (CIIU 36).</t>
        </r>
      </text>
    </comment>
    <comment ref="D23" authorId="2" shapeId="0" xr:uid="{00000000-0006-0000-0600-000006000000}">
      <text>
        <r>
          <rPr>
            <b/>
            <sz val="8"/>
            <color indexed="81"/>
            <rFont val="Tahoma"/>
            <family val="2"/>
          </rPr>
          <t xml:space="preserve">Población rural abastecida por la industria del suministro de agua (CIIU 36):
</t>
        </r>
        <r>
          <rPr>
            <sz val="8"/>
            <color indexed="81"/>
            <rFont val="Tahoma"/>
            <family val="2"/>
          </rPr>
          <t>Porcentaje de la población rural que utiliza agua provista por la industria del suministro de agua (CIIU 36).</t>
        </r>
      </text>
    </comment>
    <comment ref="D51" authorId="3" shapeId="0" xr:uid="{00000000-0006-0000-0600-000007000000}">
      <text>
        <r>
          <rPr>
            <b/>
            <sz val="9"/>
            <color indexed="81"/>
            <rFont val="Tahoma"/>
            <family val="2"/>
          </rPr>
          <t>SALAZAR VILLALOBOS LUCRECIA:</t>
        </r>
        <r>
          <rPr>
            <sz val="9"/>
            <color indexed="81"/>
            <rFont val="Tahoma"/>
            <family val="2"/>
          </rPr>
          <t xml:space="preserve">
Me parece extraño que se establezcan % de uso por actividad, si el volumen facturado a hogares si se obtiene directamente del sistema comercial, no hay necesidad de hacer supuestos o estimarlo con porcentajes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Reena Shah</author>
    <author>United Nations</author>
    <author>User.Stat3</author>
  </authors>
  <commentList>
    <comment ref="D8" authorId="0" shapeId="0" xr:uid="{00000000-0006-0000-0700-000001000000}">
      <text>
        <r>
          <rPr>
            <b/>
            <sz val="8"/>
            <color indexed="81"/>
            <rFont val="Tahoma"/>
            <family val="2"/>
          </rPr>
          <t xml:space="preserve">Total de aguas residuales generadas:
</t>
        </r>
        <r>
          <rPr>
            <sz val="8"/>
            <color indexed="81"/>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5" authorId="0" shapeId="0" xr:uid="{00000000-0006-0000-0700-000002000000}">
      <text>
        <r>
          <rPr>
            <sz val="8"/>
            <color indexed="81"/>
            <rFont val="Tahoma"/>
            <family val="2"/>
          </rPr>
          <t xml:space="preserve">(Aguas residuales generadas por) </t>
        </r>
        <r>
          <rPr>
            <b/>
            <sz val="8"/>
            <color indexed="81"/>
            <rFont val="Tahoma"/>
            <family val="2"/>
          </rPr>
          <t xml:space="preserve">Otras actividades económicas:
</t>
        </r>
        <r>
          <rPr>
            <sz val="8"/>
            <color indexed="81"/>
            <rFont val="Tahoma"/>
            <family val="2"/>
          </rPr>
          <t>Excluidas las aguas residuales generadas por la categoría CIIU 37 (alcantarillado).</t>
        </r>
      </text>
    </comment>
    <comment ref="D17" authorId="1" shapeId="0" xr:uid="{00000000-0006-0000-0700-000003000000}">
      <text>
        <r>
          <rPr>
            <b/>
            <sz val="8"/>
            <color indexed="81"/>
            <rFont val="Tahoma"/>
            <family val="2"/>
          </rPr>
          <t>Tratamiento de aguas residuales urbanas:</t>
        </r>
        <r>
          <rPr>
            <sz val="8"/>
            <color indexed="81"/>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18" authorId="1" shapeId="0" xr:uid="{00000000-0006-0000-0700-000004000000}">
      <text>
        <r>
          <rPr>
            <b/>
            <sz val="8"/>
            <color indexed="81"/>
            <rFont val="Tahoma"/>
            <family val="2"/>
          </rPr>
          <t>Tratamiento primario de aguas residuales:</t>
        </r>
        <r>
          <rPr>
            <sz val="8"/>
            <color indexed="81"/>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9" authorId="1" shapeId="0" xr:uid="{00000000-0006-0000-0700-000005000000}">
      <text>
        <r>
          <rPr>
            <b/>
            <sz val="8"/>
            <color indexed="81"/>
            <rFont val="Tahoma"/>
            <family val="2"/>
          </rPr>
          <t>Tratamiento secundario de aguas residuales:</t>
        </r>
        <r>
          <rPr>
            <sz val="8"/>
            <color indexed="81"/>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0" authorId="1" shapeId="0" xr:uid="{00000000-0006-0000-0700-000006000000}">
      <text>
        <r>
          <rPr>
            <b/>
            <sz val="8"/>
            <color indexed="81"/>
            <rFont val="Tahoma"/>
            <family val="2"/>
          </rPr>
          <t xml:space="preserve">Tratamiento terciario de aguas residuales:
</t>
        </r>
        <r>
          <rPr>
            <sz val="8"/>
            <color indexed="81"/>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1" authorId="1" shapeId="0" xr:uid="{00000000-0006-0000-0700-000007000000}">
      <text>
        <r>
          <rPr>
            <b/>
            <sz val="8"/>
            <color indexed="81"/>
            <rFont val="Tahoma"/>
            <family val="2"/>
          </rPr>
          <t>Otras formas de tratamiento de aguas residuales:</t>
        </r>
        <r>
          <rPr>
            <sz val="8"/>
            <color indexed="81"/>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22" authorId="1" shapeId="0" xr:uid="{00000000-0006-0000-0700-000008000000}">
      <text>
        <r>
          <rPr>
            <b/>
            <sz val="8"/>
            <color indexed="81"/>
            <rFont val="Tahoma"/>
            <family val="2"/>
          </rPr>
          <t xml:space="preserve">Tratamiento primario de aguas residuales:
</t>
        </r>
        <r>
          <rPr>
            <sz val="8"/>
            <color indexed="81"/>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23" authorId="1" shapeId="0" xr:uid="{00000000-0006-0000-0700-000009000000}">
      <text>
        <r>
          <rPr>
            <b/>
            <sz val="8"/>
            <color indexed="81"/>
            <rFont val="Tahoma"/>
            <family val="2"/>
          </rPr>
          <t xml:space="preserve">Tratamiento secundario de aguas residuales:
</t>
        </r>
        <r>
          <rPr>
            <sz val="8"/>
            <color indexed="81"/>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4" authorId="1" shapeId="0" xr:uid="{00000000-0006-0000-0700-00000A000000}">
      <text>
        <r>
          <rPr>
            <b/>
            <sz val="8"/>
            <color indexed="81"/>
            <rFont val="Tahoma"/>
            <family val="2"/>
          </rPr>
          <t xml:space="preserve">Tratamiento terciario de aguas residuales:
</t>
        </r>
        <r>
          <rPr>
            <sz val="8"/>
            <color indexed="81"/>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5" authorId="1" shapeId="0" xr:uid="{00000000-0006-0000-0700-00000B000000}">
      <text>
        <r>
          <rPr>
            <b/>
            <sz val="8"/>
            <color indexed="81"/>
            <rFont val="Tahoma"/>
            <family val="2"/>
          </rPr>
          <t>Tratamiento independiente de aguas residuales:</t>
        </r>
        <r>
          <rPr>
            <sz val="8"/>
            <color indexed="81"/>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27" authorId="2" shapeId="0" xr:uid="{00000000-0006-0000-0700-00000C000000}">
      <text>
        <r>
          <rPr>
            <b/>
            <sz val="8"/>
            <color indexed="81"/>
            <rFont val="Tahoma"/>
            <family val="2"/>
          </rPr>
          <t>Producción total de lodo de aguas residuales (material seco):</t>
        </r>
        <r>
          <rPr>
            <sz val="8"/>
            <color indexed="81"/>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User.Stat3</author>
  </authors>
  <commentList>
    <comment ref="D8" authorId="0" shapeId="0" xr:uid="{00000000-0006-0000-0800-000001000000}">
      <text>
        <r>
          <rPr>
            <b/>
            <sz val="8"/>
            <color indexed="81"/>
            <rFont val="Tahoma"/>
            <family val="2"/>
          </rPr>
          <t>Población conectada a un sistema de captación de aguas residuales :</t>
        </r>
        <r>
          <rPr>
            <sz val="8"/>
            <color indexed="81"/>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shapeId="0" xr:uid="{00000000-0006-0000-0800-000002000000}">
      <text>
        <r>
          <rPr>
            <b/>
            <sz val="8"/>
            <color indexed="81"/>
            <rFont val="Tahoma"/>
            <family val="2"/>
          </rPr>
          <t>Población conectada a servicios de tratamiento de aguas residuales:</t>
        </r>
        <r>
          <rPr>
            <sz val="8"/>
            <color indexed="81"/>
            <rFont val="Tahoma"/>
            <family val="2"/>
          </rPr>
          <t xml:space="preserve">
Porcentaje de la población residente cuyas aguas residuales se tratan en plantas de tratamiento de aguas residuales.</t>
        </r>
      </text>
    </comment>
    <comment ref="D11" authorId="0" shapeId="0" xr:uid="{00000000-0006-0000-0800-000003000000}">
      <text>
        <r>
          <rPr>
            <b/>
            <sz val="8"/>
            <color indexed="81"/>
            <rFont val="Tahoma"/>
            <family val="2"/>
          </rPr>
          <t xml:space="preserve">Población con tratamiento de aguas residuales independientes (por ejemplo, fosas sépticas):
</t>
        </r>
        <r>
          <rPr>
            <sz val="8"/>
            <color indexed="81"/>
            <rFont val="Tahoma"/>
            <family val="2"/>
          </rPr>
          <t>Porcentaje de la población residente cuyas aguas residuales se tratan en instalaciones separadas, a menudo privadas, como fosas sépticas.</t>
        </r>
      </text>
    </comment>
    <comment ref="D12" authorId="0" shapeId="0" xr:uid="{00000000-0006-0000-0800-000004000000}">
      <text>
        <r>
          <rPr>
            <b/>
            <sz val="8"/>
            <color indexed="81"/>
            <rFont val="Tahoma"/>
            <family val="2"/>
          </rPr>
          <t>Población no conectada a un sistema de tratamiento de aguas residuales:</t>
        </r>
        <r>
          <rPr>
            <sz val="8"/>
            <color indexed="81"/>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<sst xmlns="http://schemas.openxmlformats.org/spreadsheetml/2006/main" count="1784" uniqueCount="733">
  <si>
    <t xml:space="preserve"> UNSD</t>
  </si>
  <si>
    <t>División de Estadística de las Naciones Unidas y Programa de las Naciones Unidas para el Medio Ambiente</t>
  </si>
  <si>
    <t>CUESTIONARIO 2018 ESTADÍSTICAS AMBIENTALES</t>
  </si>
  <si>
    <t>Sección: AGUA</t>
  </si>
  <si>
    <t>Índice</t>
  </si>
  <si>
    <t>Guía</t>
  </si>
  <si>
    <t>Introducción, indicaciones generales, descripción de los cuadros y tabla de conversión</t>
  </si>
  <si>
    <t>Definiciones</t>
  </si>
  <si>
    <t>Lista de definiciones</t>
  </si>
  <si>
    <t>Cuadro W1</t>
  </si>
  <si>
    <t>Recursos renovables de agua dulce</t>
  </si>
  <si>
    <t>W1</t>
  </si>
  <si>
    <t>Cuadro W2</t>
  </si>
  <si>
    <t>Extracción y utilización de agua dulce</t>
  </si>
  <si>
    <t>W3</t>
  </si>
  <si>
    <t>Cuadro W3</t>
  </si>
  <si>
    <t xml:space="preserve">Industria del suministro de agua (CIIU 36)                               </t>
  </si>
  <si>
    <t>W2</t>
  </si>
  <si>
    <t>Cuadro W4</t>
  </si>
  <si>
    <t>Generación y tratamiento de aguas residuales</t>
  </si>
  <si>
    <t>W5</t>
  </si>
  <si>
    <t>Cuadro W5</t>
  </si>
  <si>
    <t>Población conectada a servicios de tratamiento de aguas residuales</t>
  </si>
  <si>
    <t>W4</t>
  </si>
  <si>
    <t>Cuadro W6</t>
  </si>
  <si>
    <t>Hoja de información complementaria</t>
  </si>
  <si>
    <t>Section: AGUA</t>
  </si>
  <si>
    <t xml:space="preserve"> Guía</t>
  </si>
  <si>
    <t>INTRODUCCIÓN</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</si>
  <si>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</si>
  <si>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</si>
  <si>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 xml:space="preserve">Si un país ha respondido a cuestionarios anteriores de la División de Estadística de las Naciones Unidas y el el Programa de las Naciones Unidas para el Medio Ambiente sobre estadísticas ambientales, los datos proporcionados se han incluido de antemano en este cuestionario de 2018. Se pide a los países que agreguen los datos correspondientes a los años posteriores y se cercioren de la coherencia de las series cronológicas. </t>
  </si>
  <si>
    <t>Las definiciones se enumeran por orden de aparición de las variables. En caso de que se repita una variable, la definición podrá encontrarse donde aparece por primera vez esa variable.</t>
  </si>
  <si>
    <t>Podrán hallarse copias de este cuestionario en internet en: https://unstats.un.org/unsd/envstats/questionnaire. Los datos de recopilaciones de datos anteriores podrán consultarse en: https://unstats.un.org/unsd/envstats/qindicators/cshtml.</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</si>
  <si>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</si>
  <si>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</si>
  <si>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Una referencia útil para comparar las cifras sobre los recursos hídricos es la base de datos Aquastat de la FAO:  http://www.fao.org/nr/water/aquastat/data/query/index.html?lang=es.</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</si>
  <si>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</si>
  <si>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La División de Estadística de las Naciones Unidas ha diseñado diagramas para mostrar las relaciones entre las variables en los cuadros W1, W2, W3 y W4.  Se recomienda que, al completar este cuestionario, se consulten los diagramas en caso de necesitar aclaraciones sobre los conceptos en que se apoyan los datos.</t>
  </si>
  <si>
    <t>Cambios con respecto al cuestionario de la División de Estadística y el PNUMA de 2016 sobre estadísticas ambientales:</t>
  </si>
  <si>
    <t>Se agregaron variables adicionales a los cuadros W2: Extracción y utilización de agua dulce; W3: Industria del suministro de agua (CIIU 36); y W4: Generación y tratamiento de aguas residuales. Todas las variables adicionales son desgloses de varias industrias de la Clasificación Industrial Internacional Uniforme de Todas las Actividades Económicas (CIIU Rev. 4), y han sido agregadas por la demanda de la agenda de los Objetivos de Desarrollo Sostenible (ODS).</t>
  </si>
  <si>
    <t>Pasos que deben seguirse</t>
  </si>
  <si>
    <t></t>
  </si>
  <si>
    <t>Inclúyase la información de contacto institucional en la parte superior de cada cuadro.</t>
  </si>
  <si>
    <t>La fuente de los datos incluidos de antemano son los cuestionarios anteriores de la División de Estadística y el Programa de las Naciones Unidas para el Medio Ambiente. Revísense los datos incluidos de antemano y, de ser posible, actualícense en el cuadro. Revísense también las notas a pie de página y corríjanse de ser necesario.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</si>
  <si>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</si>
  <si>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</si>
  <si>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</si>
  <si>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</si>
  <si>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</si>
  <si>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</si>
  <si>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r>
      <t xml:space="preserve">Contacto: </t>
    </r>
    <r>
      <rPr>
        <sz val="10"/>
        <rFont val="Arial"/>
        <family val="2"/>
      </rPr>
      <t>Si tiene preguntas, póngase en contacto con la División de Estadística de las Naciones Unidas</t>
    </r>
  </si>
  <si>
    <t xml:space="preserve"> –</t>
  </si>
  <si>
    <t xml:space="preserve">por correo: UN Statistics Division, Environment Statistics Section, DC2-1416, 2 United Nations Plaza,  New York, New York, 10017, USA </t>
  </si>
  <si>
    <t xml:space="preserve">por correo electrónico: envstats@un.org </t>
  </si>
  <si>
    <t xml:space="preserve">por fax: +1 (212) 963-0623 </t>
  </si>
  <si>
    <t>por teléfono: Reena Shah en el número +1 (212) 963-4586,  Marcus Newbury en el número +1 (212) 963-0092, David Rausis en el número +1 (917) 367-5892 o Robin Carrington en el número +1 (212) 963-6234.</t>
  </si>
  <si>
    <t>DESCRIPCIÓN DE LOS CUADROS</t>
  </si>
  <si>
    <t>Cuadro W1: Recursos renovables de agua dulce</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</si>
  <si>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</si>
  <si>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Cuadro W2: Extracción y utilización de agua dulce</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</si>
  <si>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</si>
  <si>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t>Cuadro W3: Industria del suministro de agua (CIIU 36)</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</si>
  <si>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r>
      <rPr>
        <sz val="8"/>
        <color indexed="53"/>
        <rFont val="Arial"/>
        <family val="2"/>
      </rPr>
      <t/>
    </r>
  </si>
  <si>
    <t>Cuadro W4: Generación y tratamiento de aguas residuales</t>
  </si>
  <si>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</si>
  <si>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Cuadro W5: Población conectada a servicios de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</si>
  <si>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</si>
  <si>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W6: Hoja de información complementaria</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</si>
  <si>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</si>
  <si>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TABLA DE CONVERSION</t>
  </si>
  <si>
    <t>Para convertir</t>
  </si>
  <si>
    <t>A</t>
  </si>
  <si>
    <t>Multiplicar por</t>
  </si>
  <si>
    <t>galones (Reino Unido)</t>
  </si>
  <si>
    <t>l</t>
  </si>
  <si>
    <t>galones (EE.UU.)</t>
  </si>
  <si>
    <r>
      <t>m</t>
    </r>
    <r>
      <rPr>
        <vertAlign val="superscript"/>
        <sz val="10"/>
        <rFont val="Arial"/>
        <family val="2"/>
      </rPr>
      <t>3</t>
    </r>
  </si>
  <si>
    <t>litros (l)</t>
  </si>
  <si>
    <t>ml</t>
  </si>
  <si>
    <t>Clasificación industrial</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</si>
  <si>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https://unstats.un.org/unsd/publications/catalogue?selectID=396.</t>
  </si>
  <si>
    <t>Códigos de la CIIU</t>
  </si>
  <si>
    <t>Abreviatura utilizada en este cuestionario</t>
  </si>
  <si>
    <t>CIIU Rev.4</t>
  </si>
  <si>
    <r>
      <t>E</t>
    </r>
    <r>
      <rPr>
        <b/>
        <sz val="10"/>
        <rFont val="Arial"/>
        <family val="2"/>
      </rPr>
      <t xml:space="preserve"> 36</t>
    </r>
  </si>
  <si>
    <t>Industria del suministro de agua</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</si>
  <si>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</si>
  <si>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E 37</t>
  </si>
  <si>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</si>
  <si>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</si>
  <si>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r>
      <t>A</t>
    </r>
    <r>
      <rPr>
        <b/>
        <sz val="10"/>
        <rFont val="Arial"/>
        <family val="2"/>
      </rPr>
      <t xml:space="preserve">  01-03</t>
    </r>
  </si>
  <si>
    <t>Agricultura, ganadería, silvicultura y pesca</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</si>
  <si>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</si>
  <si>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B</t>
    </r>
    <r>
      <rPr>
        <b/>
        <sz val="10"/>
        <rFont val="Arial"/>
        <family val="2"/>
      </rPr>
      <t xml:space="preserve"> 05-09</t>
    </r>
  </si>
  <si>
    <t>Explotación de minas y canteras</t>
  </si>
  <si>
    <t>Esta sección abarca la extracción de minerales que se encuentran en la naturaleza en estado sólido (carbón y minerales), líquido (petróleo) o gaseoso (gas natural). La extracción puede llevarse a cabo por diferentes métodos, como explotación de minas subterráneas o a cielo abierto, perforación de pozos, explotación minera de los fondos marinos, etcétera.</t>
  </si>
  <si>
    <r>
      <t>C</t>
    </r>
    <r>
      <rPr>
        <b/>
        <sz val="10"/>
        <rFont val="Arial"/>
        <family val="2"/>
      </rPr>
      <t xml:space="preserve">  10-33</t>
    </r>
  </si>
  <si>
    <t>Industrias manufactureras</t>
  </si>
  <si>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</si>
  <si>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r>
      <rPr>
        <b/>
        <u/>
        <sz val="10"/>
        <rFont val="Arial"/>
        <family val="2"/>
      </rPr>
      <t>D</t>
    </r>
    <r>
      <rPr>
        <b/>
        <sz val="10"/>
        <rFont val="Arial"/>
        <family val="2"/>
      </rPr>
      <t xml:space="preserve"> 35</t>
    </r>
  </si>
  <si>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</si>
  <si>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t>
  </si>
  <si>
    <t>Grupo  351</t>
  </si>
  <si>
    <t>Industria de la energía eléctrica</t>
  </si>
  <si>
    <t>Generación, transmisión y distribución de energía eléctrica.</t>
  </si>
  <si>
    <r>
      <rPr>
        <b/>
        <u/>
        <sz val="10"/>
        <rFont val="Arial"/>
        <family val="2"/>
      </rPr>
      <t>F</t>
    </r>
    <r>
      <rPr>
        <b/>
        <sz val="10"/>
        <rFont val="Arial"/>
        <family val="2"/>
      </rPr>
      <t xml:space="preserve"> 41-43</t>
    </r>
  </si>
  <si>
    <t>Construcción</t>
  </si>
  <si>
    <t>Esta sección comprende las actividades corrientes y especializadas de construcción de edificios y obras de ingeniería civil. En ella se incluyen las obras nuevas, reparaciones, ampliaciones y reformas, la erección in situ de edificios y estructuras prefabricadas y también la construcción de obras de carácter temporal.</t>
  </si>
  <si>
    <t>Cuadro</t>
  </si>
  <si>
    <t>Término</t>
  </si>
  <si>
    <t>Order</t>
  </si>
  <si>
    <t>Deleted</t>
  </si>
  <si>
    <t>W1, 1</t>
  </si>
  <si>
    <t>Precipitación</t>
  </si>
  <si>
    <t>Volumen total de precipitaciones atmosféricas húmedas (lluvia, nieve, granizo, rocío, etc.) que caen en el territorio de un país en un año, en millones de metros cúbicos.</t>
  </si>
  <si>
    <t>W1, 2</t>
  </si>
  <si>
    <t>Evapotranspiración real</t>
  </si>
  <si>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</si>
  <si>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W1, 3</t>
  </si>
  <si>
    <t>Flujo interno</t>
  </si>
  <si>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</si>
  <si>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W1, 4</t>
  </si>
  <si>
    <t>Caudal de entrada de aguas superficiales y subterráneas desde países vecinos</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</si>
  <si>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</si>
  <si>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W1, 5</t>
  </si>
  <si>
    <t xml:space="preserve"> = flujo interno + caudal de entrada de aguas superficiales y subterráneas procedente de países vecinos.</t>
  </si>
  <si>
    <t>W1, 6</t>
  </si>
  <si>
    <t>Caudal de salida de aguas superficiales y subterráneas hacia países vecinos</t>
  </si>
  <si>
    <t>Caudal real de salida de las aguas fluviales y subterráneas hacia países vecinos.</t>
  </si>
  <si>
    <t>W1, 7</t>
  </si>
  <si>
    <t>Garantizado por tratados</t>
  </si>
  <si>
    <t>Volumen anual de aguas superficiales y subterráneas que sale del país de referencia y está garantizado por acuerdos formales con los países adyacentes de periodicidad anual.</t>
  </si>
  <si>
    <t>W1, 8</t>
  </si>
  <si>
    <t>No garantizado por tratados</t>
  </si>
  <si>
    <t>Volumen anual de aguas superficiales y subterráneas que sale del país de referencia y no está garantizado por acuerdos formales con los países adyacentes de periodicidad anual.</t>
  </si>
  <si>
    <t>W1, 9</t>
  </si>
  <si>
    <t>Caudal de salida de aguas superficiales y subterráneas hacia el mar</t>
  </si>
  <si>
    <t>Caudal real de salida de las aguas fluviales y subterráneas hacia el mar.</t>
  </si>
  <si>
    <t>Promedio anual de largo plazo</t>
  </si>
  <si>
    <t>Promedio aritmético de por lo menos 30 años consecutivos. Suministre el promedio correspondiente al período disponible e indique la duración del período en las notas a pie de página.</t>
  </si>
  <si>
    <t>Agua dulce superficial</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</si>
  <si>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</si>
  <si>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W3 bank filtration</t>
  </si>
  <si>
    <t>Agua dulce subterránea</t>
  </si>
  <si>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</si>
  <si>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t xml:space="preserve">W2, 1 </t>
  </si>
  <si>
    <t>Extracción de agua dulce superficial</t>
  </si>
  <si>
    <t xml:space="preserve">Agua extraída de cualquier fuente de agua dulce superficial, como ríos, lagos, embalses o agua de lluvia, ya sea de manera temporal o permanente. </t>
  </si>
  <si>
    <t>W2, 2</t>
  </si>
  <si>
    <t>Extracción de agua dulce subterránea</t>
  </si>
  <si>
    <t xml:space="preserve">Agua extraída de cualquier fuente de agua dulce subterránea, ya sea de manera temporal o permanente. </t>
  </si>
  <si>
    <t>W2, 3</t>
  </si>
  <si>
    <t>Extracción de agua dulce</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</si>
  <si>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</si>
  <si>
    <t>W2, 4</t>
  </si>
  <si>
    <r>
      <t>(Extracción de agua dulce por)</t>
    </r>
    <r>
      <rPr>
        <b/>
        <sz val="10"/>
        <rFont val="Arial"/>
        <family val="2"/>
      </rPr>
      <t xml:space="preserve"> Industria del suministro de agua (CIIU 36)</t>
    </r>
  </si>
  <si>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</si>
  <si>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W2, 5</t>
  </si>
  <si>
    <r>
      <t>(Extracción de agua dulce por)</t>
    </r>
    <r>
      <rPr>
        <b/>
        <sz val="10"/>
        <rFont val="Arial"/>
        <family val="2"/>
      </rPr>
      <t xml:space="preserve"> Hogares</t>
    </r>
  </si>
  <si>
    <t>Volumen de agua extraída directamente de fuentes superficiales (ríos, lagos, embalses, etc., incluido el volumen de agua de lluvia recogida) y subterráneas por los hogares para su propia utilización.</t>
  </si>
  <si>
    <t>W2, 6</t>
  </si>
  <si>
    <r>
      <t>(Extracción de agua dulce por)</t>
    </r>
    <r>
      <rPr>
        <b/>
        <sz val="10"/>
        <rFont val="Arial"/>
        <family val="2"/>
      </rPr>
      <t xml:space="preserve"> Agricultura, ganadería, silvicultura y pesca (CIIU 01-03)</t>
    </r>
  </si>
  <si>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</si>
  <si>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W2, 7 &amp; W2,23</t>
  </si>
  <si>
    <t>Riego en agricultura</t>
  </si>
  <si>
    <t>Aplicación artificial de agua sobre la tierra para ayudar al crecimiento de los cultivos y pastizales.</t>
  </si>
  <si>
    <t>W2,8</t>
  </si>
  <si>
    <r>
      <t xml:space="preserve">(Extracción de agua dulce por) </t>
    </r>
    <r>
      <rPr>
        <b/>
        <sz val="10"/>
        <rFont val="Arial"/>
        <family val="2"/>
      </rPr>
      <t>Explotación de minas y canteras (CIIU 05-09)</t>
    </r>
  </si>
  <si>
    <t>Volumen de agua extraída directamente de fuentes superficiales (ríos, lagos, embalses, etc., incluido el volumen de agua de lluvia recogida) y subterráneas por parte de las unidades económicas del grupo CIIU 05-09 para su propia utilización.</t>
  </si>
  <si>
    <t>W2, 9</t>
  </si>
  <si>
    <r>
      <t>(Extracción de agua dulce por)</t>
    </r>
    <r>
      <rPr>
        <b/>
        <sz val="10"/>
        <rFont val="Arial"/>
        <family val="2"/>
      </rPr>
      <t xml:space="preserve"> Industrias manufactureras (CIIU 10-33)</t>
    </r>
  </si>
  <si>
    <t>Volumen de agua extraída directamente de fuentes superficiales (ríos, lagos, embalses, etc., incluido el volumen de agua de lluvia recogida) y subterráneas por parte de las unidades económicas del grupo CIIU 10-33 para su propia utilización.</t>
  </si>
  <si>
    <t>W2,10</t>
  </si>
  <si>
    <r>
      <t xml:space="preserve">(Extracción de agua dulce por) </t>
    </r>
    <r>
      <rPr>
        <b/>
        <sz val="10"/>
        <rFont val="Arial"/>
        <family val="2"/>
      </rPr>
      <t>Suministro de electricidad, gas, vapor y aire acondicionado (CIIU 35)</t>
    </r>
  </si>
  <si>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</si>
  <si>
    <t xml:space="preserve">W2, 11
</t>
  </si>
  <si>
    <r>
      <t>(Extracción de agua dulce por)</t>
    </r>
    <r>
      <rPr>
        <b/>
        <sz val="10"/>
        <rFont val="Arial"/>
        <family val="2"/>
      </rPr>
      <t xml:space="preserve"> Industria de la energía eléctrica (CIIU 351)</t>
    </r>
  </si>
  <si>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</si>
  <si>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W2,12</t>
  </si>
  <si>
    <r>
      <t xml:space="preserve">(Extracción de agua dulce por) </t>
    </r>
    <r>
      <rPr>
        <b/>
        <sz val="10"/>
        <rFont val="Arial"/>
        <family val="2"/>
      </rPr>
      <t>Construcción</t>
    </r>
  </si>
  <si>
    <t>Volumen de agua extraída directamente de fuentes superficiales (ríos, lagos, embalses, etc., incluido el volumen de agua de lluvia recogida) y subterráneas por parte de las unidades económicas del grupo CIIU 41-43 para su propia utilización.</t>
  </si>
  <si>
    <t xml:space="preserve">W2, 13
</t>
  </si>
  <si>
    <r>
      <t>(Extracción de agua dulce por)</t>
    </r>
    <r>
      <rPr>
        <b/>
        <sz val="10"/>
        <rFont val="Arial"/>
        <family val="2"/>
      </rPr>
      <t xml:space="preserve"> Otras actividades económicas</t>
    </r>
  </si>
  <si>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</si>
  <si>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 xml:space="preserve">W2, 14
</t>
  </si>
  <si>
    <t>Agua desalinizada</t>
  </si>
  <si>
    <t>Volumen total de agua obtenida mediante procesos de desalinización (es decir, la eliminación de sal) de agua de mar y agua salobre.</t>
  </si>
  <si>
    <r>
      <t>W2, 15</t>
    </r>
    <r>
      <rPr>
        <b/>
        <sz val="10"/>
        <rFont val="Arial"/>
        <family val="2"/>
      </rPr>
      <t xml:space="preserve">
</t>
    </r>
  </si>
  <si>
    <t>Agua reutilizada</t>
  </si>
  <si>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</si>
  <si>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 xml:space="preserve">W2, 16
</t>
  </si>
  <si>
    <t>Importaciones de agua</t>
  </si>
  <si>
    <t>Volumen total de agua a granel que se importa como producto de otros países a través de tuberías o en barcos o camiones. Se excluye el agua embotellada.</t>
  </si>
  <si>
    <t xml:space="preserve">W2, 17
</t>
  </si>
  <si>
    <t>Exportaciones de agua</t>
  </si>
  <si>
    <t>Volumen total de agua a granel que se exporta como producto a otros países a través de tuberías o en barcos o camiones. Se excluye el agua embotellada.</t>
  </si>
  <si>
    <t>W2, 18</t>
  </si>
  <si>
    <t>Total de agua dulce disponible para utilización</t>
  </si>
  <si>
    <r>
      <t xml:space="preserve"> </t>
    </r>
    <r>
      <rPr>
        <sz val="10"/>
        <rFont val="Arial"/>
        <family val="2"/>
      </rPr>
      <t>= Agua dulce extraída + agua desalinizada + agua reutilizada + importación de agua - exportación de agua.</t>
    </r>
  </si>
  <si>
    <t xml:space="preserve">W2, 19 &amp; W3, 2
</t>
  </si>
  <si>
    <t xml:space="preserve">Pérdidas durante el transporte </t>
  </si>
  <si>
    <t>Volumen de agua perdida durante el transporte entre un punto de extracción y un punto de utilización, y entre puntos de utilización y reutilización. Se incluyen las pérdidas por fugas y la evaporación.</t>
  </si>
  <si>
    <t>W2, 20</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</si>
  <si>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</si>
  <si>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</si>
  <si>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t>W2, 21</t>
  </si>
  <si>
    <r>
      <t xml:space="preserve">(Agua dulce utilizada por) </t>
    </r>
    <r>
      <rPr>
        <b/>
        <sz val="10"/>
        <rFont val="Arial"/>
        <family val="2"/>
      </rPr>
      <t>Hogares</t>
    </r>
  </si>
  <si>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</si>
  <si>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W2, 22</t>
  </si>
  <si>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</si>
  <si>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</si>
  <si>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W2, 24</t>
  </si>
  <si>
    <r>
      <t xml:space="preserve">(Agua dulce utilizada por) </t>
    </r>
    <r>
      <rPr>
        <b/>
        <sz val="10"/>
        <rFont val="Arial"/>
        <family val="2"/>
      </rPr>
      <t>Explotación de minas y canteras (ISIC 05-09)</t>
    </r>
  </si>
  <si>
    <t>Volumen de agua utilizada por las actividades económicas pertenecientes a las industrias Explotación de minas y canteras (ISIC 05-09), ya sea extraída directamente de las fuentes de agua para su propia utilización o provista por la industria del suministro de agua.</t>
  </si>
  <si>
    <t>W2, 25</t>
  </si>
  <si>
    <r>
      <t xml:space="preserve">(Agua dulce utilizada por) </t>
    </r>
    <r>
      <rPr>
        <b/>
        <sz val="10"/>
        <rFont val="Arial"/>
        <family val="2"/>
      </rPr>
      <t>Industrias manufactureras (CIIU 10-33)</t>
    </r>
  </si>
  <si>
    <t>Volumen de agua utilizada por las actividades económicas pertenecientes a las industrias manufactureras (CIIU 10-33), ya sea extraída directamente de las fuentes de agua para su propia utilización o provista por la industria del suministro de agua.</t>
  </si>
  <si>
    <t>W2, 26</t>
  </si>
  <si>
    <r>
      <t xml:space="preserve">(Agua dulce utilizada por) </t>
    </r>
    <r>
      <rPr>
        <b/>
        <sz val="10"/>
        <rFont val="Arial"/>
        <family val="2"/>
      </rPr>
      <t>Suministro de electricidad, gas, vapor y aire acondicionado (CIIU 35)</t>
    </r>
  </si>
  <si>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</si>
  <si>
    <t>W2, 27</t>
  </si>
  <si>
    <r>
      <t>(Agua dulce utilizada por)</t>
    </r>
    <r>
      <rPr>
        <b/>
        <sz val="10"/>
        <rFont val="Arial"/>
        <family val="2"/>
      </rPr>
      <t xml:space="preserve"> Industria de la energía eléctrica (CIIU 351)</t>
    </r>
  </si>
  <si>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</si>
  <si>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W2,28</t>
  </si>
  <si>
    <r>
      <t xml:space="preserve">(Agua dulce utilizada por) </t>
    </r>
    <r>
      <rPr>
        <b/>
        <sz val="10"/>
        <rFont val="Arial"/>
        <family val="2"/>
      </rPr>
      <t>Construcción (CIIU 41-43)</t>
    </r>
  </si>
  <si>
    <t>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</si>
  <si>
    <t>W2, 29</t>
  </si>
  <si>
    <r>
      <t>(Agua dulce utilizada por)</t>
    </r>
    <r>
      <rPr>
        <b/>
        <sz val="10"/>
        <rFont val="Arial"/>
        <family val="2"/>
      </rPr>
      <t xml:space="preserve"> Otras actividades económicas</t>
    </r>
  </si>
  <si>
    <t>Volumen de agua utilizada por las restantes actividades económicas no mencionadas anteriormente, ya sea extraída directamente de las fuentes de agua para su propia utilización o provista por la industria del suministro de agua.</t>
  </si>
  <si>
    <t>W3, 1</t>
  </si>
  <si>
    <t>Cantidad bruta de agua dulce provista por la industria del suministro de agua (CIIU 36)</t>
  </si>
  <si>
    <t>Agua provista por la industria del suministro de agua al usuario. Incluye las pérdidas durante el transporte. Se excluye el agua provista por la industria del suministro de agua para la operación de los canales de irrigación.</t>
  </si>
  <si>
    <t xml:space="preserve">W3, 3
</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</si>
  <si>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</si>
  <si>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</si>
  <si>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t>W3, 12</t>
  </si>
  <si>
    <t>Total de población abastecida por la industria del suministro de agua (CIIU 36)</t>
  </si>
  <si>
    <t>Porcentaje del total de la población residente que utiliza agua provista por la industria del suministro de agua (CIIU 36).</t>
  </si>
  <si>
    <t>W3, 13</t>
  </si>
  <si>
    <t>Población urbana abastecida por la industria del suministro de agua (CIIU 36)</t>
  </si>
  <si>
    <t>Porcentaje de la población urbana que utiliza agua provista por la industria del suministro de agua (CIIU 36).</t>
  </si>
  <si>
    <t>W3, 14</t>
  </si>
  <si>
    <t>Población rural abastecida por la industria del suministro de agua (CIIU 36)</t>
  </si>
  <si>
    <t>Porcentaje de la población rural que utiliza agua provista por la industria del suministro de agua (CIIU 36).</t>
  </si>
  <si>
    <t xml:space="preserve">W4, 1
</t>
  </si>
  <si>
    <t>Total de aguas residuales generadas</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</si>
  <si>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explotación de minas y canteras; industrias manufactureras; suministro de electricidad, gas, vapor y aire acondicionado; construcción y otras actividades económicas) y los hogares. Se excluye el agua de refrigeración.</t>
  </si>
  <si>
    <t>W4, 8</t>
  </si>
  <si>
    <r>
      <t xml:space="preserve">(Aguas residuales generadas por) </t>
    </r>
    <r>
      <rPr>
        <b/>
        <sz val="10"/>
        <rFont val="Arial"/>
        <family val="2"/>
      </rPr>
      <t>Otras actividades económicas</t>
    </r>
  </si>
  <si>
    <t>Excluidas las aguas residuales generadas por la categoría CIIU 37 (alcantarillado).</t>
  </si>
  <si>
    <t>W4, 10</t>
  </si>
  <si>
    <t>Tratamiento de aguas residuales urbanas</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</si>
  <si>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</si>
  <si>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W4, 14</t>
  </si>
  <si>
    <t>Otras formas de tratamiento de aguas residuales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</si>
  <si>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</si>
  <si>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t>W4, 11 &amp; W4, 15</t>
  </si>
  <si>
    <t xml:space="preserve">Tratamiento primario de aguas residuales </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</si>
  <si>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</si>
  <si>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t>W4, 12 &amp; W4, 16</t>
  </si>
  <si>
    <t>Tratamiento secundario de aguas residuales</t>
  </si>
  <si>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</si>
  <si>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t>W4, 13 &amp; W4, 17</t>
  </si>
  <si>
    <t>Tratamiento terciario de aguas residuales</t>
  </si>
  <si>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</si>
  <si>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W4, 18</t>
  </si>
  <si>
    <t>Tratamiento independiente de aguas residuales</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</si>
  <si>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</si>
  <si>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W4, 20</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</si>
  <si>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</si>
  <si>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</si>
  <si>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W5, 1</t>
  </si>
  <si>
    <t xml:space="preserve">Población conectada a un sistema de captación de aguas residuales </t>
  </si>
  <si>
    <t>Porcentaje de la población residente conectado a un sistema de captación de aguas residuales (alcantarillado). Los sistemas de captación de aguas residuales pueden enviarlas a las plantas de tratamiento o descargarlas sin tratamiento previo en el medio ambiente.</t>
  </si>
  <si>
    <t>W5, 2</t>
  </si>
  <si>
    <t>Porcentaje de la población residente cuyas aguas residuales se tratan en plantas de tratamiento de aguas residuales.</t>
  </si>
  <si>
    <t>W5, 4</t>
  </si>
  <si>
    <t>Población con tratamiento de aguas residuales independientes (por ejemplo, fosas sépticas)</t>
  </si>
  <si>
    <t>Porcentaje de la población residente cuyas aguas residuales se tratan en instalaciones separadas, a menudo privadas, como fosas sépticas.</t>
  </si>
  <si>
    <t>W5, 5</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</si>
  <si>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</si>
  <si>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</si>
  <si>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</si>
  <si>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que contiene solo cantidades mínimas de sales disueltas, especialmente cloruro de sodio, lo que la distingue del agua de mar o el agua salobre.</t>
  </si>
  <si>
    <t>Agua salobre</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</si>
  <si>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</si>
  <si>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Agua de mar</t>
  </si>
  <si>
    <t>Agua de un mar u océano. En promedio, el agua de mar en los océanos del mundo tiene una salinidad de aproximada de 35.000 milligramos por litro.</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</si>
  <si>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</si>
  <si>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</si>
  <si>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DATA VALIDATION</t>
  </si>
  <si>
    <t xml:space="preserve">País: </t>
  </si>
  <si>
    <t>Costa Rica</t>
  </si>
  <si>
    <t>Institución de contacto:</t>
  </si>
  <si>
    <t>Roberto Villalobos Flores, Instituto Meteorológico Nacional, rvillalobos@imn.ac.cr</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</si>
  <si>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</si>
  <si>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</si>
  <si>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FAO DATA</t>
  </si>
  <si>
    <t>• Si el valor se convierte en rojo, favor de verificar si es correcto.</t>
  </si>
  <si>
    <t>Time series validation: an automatic check on the percentage change from the previous year (where available). Cases are flagged if changes are not within expected ranges.</t>
  </si>
  <si>
    <t>countryID</t>
  </si>
  <si>
    <t>Country</t>
  </si>
  <si>
    <t>precipitation</t>
  </si>
  <si>
    <t>Internal flow</t>
  </si>
  <si>
    <t>Inflow of water</t>
  </si>
  <si>
    <t>freshwater resources</t>
  </si>
  <si>
    <t>Línea</t>
  </si>
  <si>
    <t>Categoría</t>
  </si>
  <si>
    <t>Unidad</t>
  </si>
  <si>
    <t>Line</t>
  </si>
  <si>
    <t>Category</t>
  </si>
  <si>
    <t>Unit</t>
  </si>
  <si>
    <t>Long term annual average</t>
  </si>
  <si>
    <t>Afghanistan</t>
  </si>
  <si>
    <t xml:space="preserve">Precipitación                             </t>
  </si>
  <si>
    <r>
      <t>mill m</t>
    </r>
    <r>
      <rPr>
        <vertAlign val="superscript"/>
        <sz val="8"/>
        <rFont val="Arial"/>
        <family val="2"/>
      </rPr>
      <t>3</t>
    </r>
    <r>
      <rPr>
        <sz val="8"/>
        <rFont val="Arial"/>
        <family val="2"/>
      </rPr>
      <t>/año</t>
    </r>
  </si>
  <si>
    <t xml:space="preserve"> </t>
  </si>
  <si>
    <t xml:space="preserve">Precipitation                              </t>
  </si>
  <si>
    <t>mio m3/y</t>
  </si>
  <si>
    <t>-</t>
  </si>
  <si>
    <t>Albania</t>
  </si>
  <si>
    <t>B</t>
  </si>
  <si>
    <t>Actual evapotranspiration</t>
  </si>
  <si>
    <t>Algeria</t>
  </si>
  <si>
    <t>c</t>
  </si>
  <si>
    <t>Flujo interno (=1-2)</t>
  </si>
  <si>
    <t>Internal flow (=1-2)</t>
  </si>
  <si>
    <t>Andorra</t>
  </si>
  <si>
    <t>Inflow of surface and groundwaters from neighbouring countries</t>
  </si>
  <si>
    <t>Angola</t>
  </si>
  <si>
    <t>Recursos renovables de agua dulce (=3+4)</t>
  </si>
  <si>
    <t>C</t>
  </si>
  <si>
    <t>Renewable freshwater resources (=3+4)</t>
  </si>
  <si>
    <t>Antigua and Barbuda</t>
  </si>
  <si>
    <t>Outflow of surface and groundwaters to neighbouring countries (=7+8)</t>
  </si>
  <si>
    <t>Argentina</t>
  </si>
  <si>
    <t>del cual:
     Garantizado por tratados</t>
  </si>
  <si>
    <t>Of which:
       Secured by treaties</t>
  </si>
  <si>
    <t>Armenia</t>
  </si>
  <si>
    <t xml:space="preserve">     No garantizado por tratados</t>
  </si>
  <si>
    <t xml:space="preserve">    Not secured by treaties</t>
  </si>
  <si>
    <t>Azerbaijan</t>
  </si>
  <si>
    <t>Outflow of surface and groundwaters to the sea</t>
  </si>
  <si>
    <t>Bahamas</t>
  </si>
  <si>
    <t>Bahrain</t>
  </si>
  <si>
    <t>Bangladesh</t>
  </si>
  <si>
    <t>Coherence validation: check of coherence between variables within the questionnaire or compared to data from outside sources. Cases are flagged if values are not within expected ranges.</t>
  </si>
  <si>
    <t>Barbados</t>
  </si>
  <si>
    <t xml:space="preserve">Notas : </t>
  </si>
  <si>
    <t>Belarus</t>
  </si>
  <si>
    <t>•</t>
  </si>
  <si>
    <t>Las cifras de precipitación deben basarse en medidas de precipitación representativas de todo el país y todas las zonas climáticas del país.</t>
  </si>
  <si>
    <t>Belize</t>
  </si>
  <si>
    <t>El promedio anual de largo plazo corresponde al promedio aritmético de por lo menos 30 años consecutivos. Suministre el promedio correspondiente al período disponible e indique la duración del período en las notas a pie de página.</t>
  </si>
  <si>
    <t>Line 1-2</t>
  </si>
  <si>
    <t>Benin</t>
  </si>
  <si>
    <t xml:space="preserve">Si no se dispone de los datos requeridos, déjese el espacio en blanco. Si la variable requerida no es aplicable al país (el fenómeno es irrelevante), o el valor es inferior a la mitad de la unidad de medida, indíquese “0” (cero). </t>
  </si>
  <si>
    <t>√</t>
  </si>
  <si>
    <t>Line 10=3</t>
  </si>
  <si>
    <t>Bermuda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</si>
  <si>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</si>
  <si>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Bhutan</t>
  </si>
  <si>
    <t>Line 3+4</t>
  </si>
  <si>
    <t>Bolivia (Plurinational State of)</t>
  </si>
  <si>
    <t>Line 11=5</t>
  </si>
  <si>
    <t>Bosnia and Herzegovina</t>
  </si>
  <si>
    <t>Botswana</t>
  </si>
  <si>
    <t xml:space="preserve"> FAO Precipitation</t>
  </si>
  <si>
    <t>Brazil</t>
  </si>
  <si>
    <t>Line 1-12</t>
  </si>
  <si>
    <t>Brunei Darussalam</t>
  </si>
  <si>
    <t>Bulgaria</t>
  </si>
  <si>
    <t xml:space="preserve"> FAO Internal flow</t>
  </si>
  <si>
    <t>Burkina Faso</t>
  </si>
  <si>
    <t>Line 3-13</t>
  </si>
  <si>
    <t>Burundi</t>
  </si>
  <si>
    <t>Inflow of surface and groundwaters</t>
  </si>
  <si>
    <t>Cabo Verde</t>
  </si>
  <si>
    <t>Notas a pie de página</t>
  </si>
  <si>
    <t xml:space="preserve"> FAO Inflow of surface and groundwaters</t>
  </si>
  <si>
    <t>Cambodia</t>
  </si>
  <si>
    <t>Line 4-14</t>
  </si>
  <si>
    <t>Cameroon</t>
  </si>
  <si>
    <t>Código</t>
  </si>
  <si>
    <t>Texto de la nota</t>
  </si>
  <si>
    <t>Central African Republic</t>
  </si>
  <si>
    <t>Se cambió toda la serie de datos del 2001 al 2017, debido a que se varió la metodología para el calculo de la precipitación anual promedio. Esta nueva metodología está documentado en el documento llamado "Metodología para el calculo de la precipitación y evapotranspiración - Tabla Estadística W1 Costa Rica", elaborado por el Instituto Meteorológico Nacional, Departamento de Climatología e Investigaciones Aplicadas.
Precipitación anual promedio: Costa Rica posee 7 subregiones climáticas con áreas diferentes (anteriormente se utilizaban 6 subregiones). Este indicador se estimó tomando dos estaciones meteorológicas representativas (anteriormente se consideró solamente una estación meteorológica) y haciendo un promedio entre ellas ponderado por la superficie de cada subregión climática. Es decir, es un promedio de los promedios de precipitación anual de cada subregión.
Región Caribe Norte  73-091 Hacienda El Carmen, Siquirres; 71-015 Canta Gallo, Guápiles
Región Caribe Sur  81-003 Aeropuerto, Limón; 87-013 Sixaola
Región Pacífico Norte  74-020 Llano Grande, Liberia; 74-053 Santa Cruz
Región Pacífico Central  90-009 Damas, Garabito; 96-002 Hacienda Barú, Aguirre
Región Pacífico Sur  98-022 Piñera, Buenos Aires; 100-056 Coto 42, Corredores
Región Central  84-193 Aeropuerto Pavas, San José; 73-018 Linda Vista, El Guarco, Cartago 
Región Zona Norte  69-579 Santa Clara, San Carlos; 69-515 Quebrada Azul, San Carlos</t>
  </si>
  <si>
    <t xml:space="preserve"> FAO Renewable freshwater resources</t>
  </si>
  <si>
    <t>Chad</t>
  </si>
  <si>
    <t xml:space="preserve">Evapotranspiración Real se calculó como un 30,24% de la Precipitación, esto de acuerdo con los resultados del informe Balance Hídrico Superficial Período 1970-2002, elaborado por ICE-CRRH, 2007. </t>
  </si>
  <si>
    <t>Line 5-15</t>
  </si>
  <si>
    <t>China</t>
  </si>
  <si>
    <t>Recursos renovables de agua dulce = Flujo interno porque no se contabilizan entradas ni salidas de agua de otros territorios.</t>
  </si>
  <si>
    <t>N/A</t>
  </si>
  <si>
    <t>Calculation not applicable/missing value</t>
  </si>
  <si>
    <t>China, Hong Kong SAR</t>
  </si>
  <si>
    <t xml:space="preserve">Los datos en "Promedio Anual de Largo Plazo" no se tiene con la metodología actual para una serie de más de 30 años, el dato que se presenta es el promedio de los años 2001 a 2017 (17 años) es el dato más ajustado a la realidad que se puede dar.  </t>
  </si>
  <si>
    <t>ok</t>
  </si>
  <si>
    <t>Validation check passed</t>
  </si>
  <si>
    <t>China, Macao SAR</t>
  </si>
  <si>
    <t>&gt; 25%</t>
  </si>
  <si>
    <t>Greater than 25% change from previous year</t>
  </si>
  <si>
    <t>Colombia</t>
  </si>
  <si>
    <t>&lt;&gt;</t>
  </si>
  <si>
    <t>Validation failed or values not within expected range</t>
  </si>
  <si>
    <t>Comoros</t>
  </si>
  <si>
    <t>##</t>
  </si>
  <si>
    <t>Difference from value reported by FAO</t>
  </si>
  <si>
    <t>Congo</t>
  </si>
  <si>
    <t>Côte d'Ivoire</t>
  </si>
  <si>
    <t>Croatia</t>
  </si>
  <si>
    <t>Cuba</t>
  </si>
  <si>
    <t>Cyprus</t>
  </si>
  <si>
    <t>Democratic People's Republic of Korea</t>
  </si>
  <si>
    <t>Democratic Republic of the Congo</t>
  </si>
  <si>
    <t>Djibouti</t>
  </si>
  <si>
    <t>Dominica</t>
  </si>
  <si>
    <t>Dominican Republic</t>
  </si>
  <si>
    <t>Ecuador</t>
  </si>
  <si>
    <t>Egypt</t>
  </si>
  <si>
    <t>El Salvador</t>
  </si>
  <si>
    <t>Equatorial Guinea</t>
  </si>
  <si>
    <t>Eritrea</t>
  </si>
  <si>
    <t>Ethiopia</t>
  </si>
  <si>
    <t>Faroe Islands</t>
  </si>
  <si>
    <t>Fiji</t>
  </si>
  <si>
    <t>French Guiana</t>
  </si>
  <si>
    <t>Gabon</t>
  </si>
  <si>
    <t>Gambia</t>
  </si>
  <si>
    <t>Georgia</t>
  </si>
  <si>
    <t>Ghana</t>
  </si>
  <si>
    <t>Greenland</t>
  </si>
  <si>
    <t>Grenada</t>
  </si>
  <si>
    <t>Guadeloupe</t>
  </si>
  <si>
    <t>Guatemala</t>
  </si>
  <si>
    <t>Guinea</t>
  </si>
  <si>
    <t>Guinea-Bissau</t>
  </si>
  <si>
    <t>Guyana</t>
  </si>
  <si>
    <t>Haiti</t>
  </si>
  <si>
    <t>Holy See</t>
  </si>
  <si>
    <t>Honduras</t>
  </si>
  <si>
    <t>India</t>
  </si>
  <si>
    <t>Indonesia</t>
  </si>
  <si>
    <t>Iran (Islamic Republic of)</t>
  </si>
  <si>
    <t>Iraq</t>
  </si>
  <si>
    <t>Israel</t>
  </si>
  <si>
    <t>Jamaica</t>
  </si>
  <si>
    <t>Jordan</t>
  </si>
  <si>
    <t>Kazakhstan</t>
  </si>
  <si>
    <t>Kenya</t>
  </si>
  <si>
    <t>Kiribati</t>
  </si>
  <si>
    <t>Kuwait</t>
  </si>
  <si>
    <t>Kyrgyzstan</t>
  </si>
  <si>
    <t>Lao People's Democratic Republic</t>
  </si>
  <si>
    <t>Latvia</t>
  </si>
  <si>
    <t>Lebanon</t>
  </si>
  <si>
    <t>Lesotho</t>
  </si>
  <si>
    <t>Liberia</t>
  </si>
  <si>
    <t>Libya</t>
  </si>
  <si>
    <t>Liechtenstein</t>
  </si>
  <si>
    <t>Lithuania</t>
  </si>
  <si>
    <t>Madagascar</t>
  </si>
  <si>
    <t>Malawi</t>
  </si>
  <si>
    <t>Malaysia</t>
  </si>
  <si>
    <t>Maldives</t>
  </si>
  <si>
    <t>Mali</t>
  </si>
  <si>
    <t>Malta</t>
  </si>
  <si>
    <t>Marshall Islands</t>
  </si>
  <si>
    <t>Martinique</t>
  </si>
  <si>
    <t>Mauritania</t>
  </si>
  <si>
    <t>Mauritius</t>
  </si>
  <si>
    <t>Micronesia (Federated States of)</t>
  </si>
  <si>
    <t>Monaco</t>
  </si>
  <si>
    <t>Mongolia</t>
  </si>
  <si>
    <t>Montenegro</t>
  </si>
  <si>
    <t>Morocco</t>
  </si>
  <si>
    <t>Mozambique</t>
  </si>
  <si>
    <t>Myanmar</t>
  </si>
  <si>
    <t>Namibia</t>
  </si>
  <si>
    <t>Nauru</t>
  </si>
  <si>
    <t>Nepal</t>
  </si>
  <si>
    <t>New Caledonia</t>
  </si>
  <si>
    <t>Nicaragua</t>
  </si>
  <si>
    <t>Niger</t>
  </si>
  <si>
    <t>Nigeria</t>
  </si>
  <si>
    <t>Niue</t>
  </si>
  <si>
    <t>State of Palestine</t>
  </si>
  <si>
    <t>Oman</t>
  </si>
  <si>
    <t>Pakistan</t>
  </si>
  <si>
    <t>Palau</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</si>
  <si>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</si>
  <si>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</si>
  <si>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</si>
  <si>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</si>
  <si>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</si>
  <si>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</si>
  <si>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</si>
  <si>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</si>
  <si>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</si>
  <si>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</si>
  <si>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</si>
  <si>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</si>
  <si>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</si>
  <si>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</si>
  <si>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</si>
  <si>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</si>
  <si>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</si>
  <si>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</si>
  <si>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</si>
  <si>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</si>
  <si>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</si>
  <si>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</si>
  <si>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</si>
  <si>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</si>
  <si>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</si>
  <si>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</si>
  <si>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Solomon Islands</t>
  </si>
  <si>
    <t>Somalia</t>
  </si>
  <si>
    <t>South Africa</t>
  </si>
  <si>
    <t>South Sudan</t>
  </si>
  <si>
    <t>Sri Lanka</t>
  </si>
  <si>
    <t>Sudan</t>
  </si>
  <si>
    <t>Suriname</t>
  </si>
  <si>
    <t>Swaziland</t>
  </si>
  <si>
    <t>Syrian Arab Republic</t>
  </si>
  <si>
    <t>Tajikistan</t>
  </si>
  <si>
    <t>Thailand</t>
  </si>
  <si>
    <t>The former Yugoslav Republic of Macedonia</t>
  </si>
  <si>
    <t>Timor-Leste</t>
  </si>
  <si>
    <t>Togo</t>
  </si>
  <si>
    <t>Tokelau</t>
  </si>
  <si>
    <t>Tonga</t>
  </si>
  <si>
    <t>Trinidad and Tobago</t>
  </si>
  <si>
    <t>Tunisia</t>
  </si>
  <si>
    <t>Turkmenistan</t>
  </si>
  <si>
    <t>Tuvalu</t>
  </si>
  <si>
    <t>Uganda</t>
  </si>
  <si>
    <t>Ukraine</t>
  </si>
  <si>
    <t>United Arab Emirates</t>
  </si>
  <si>
    <t>United Republic of Tanzania</t>
  </si>
  <si>
    <t>Uruguay</t>
  </si>
  <si>
    <t>Uzbekistan</t>
  </si>
  <si>
    <t>Vanuatu</t>
  </si>
  <si>
    <t>Venezuela (Bolivarian Republic of)</t>
  </si>
  <si>
    <t>Viet Nam</t>
  </si>
  <si>
    <t>Yemen</t>
  </si>
  <si>
    <t>Zambia</t>
  </si>
  <si>
    <t>Zimbabwe</t>
  </si>
  <si>
    <t>Dirección de Agua, Ministerio de Ambiente y Energía. Vivian González, vgonzalez@da.go.cr</t>
  </si>
  <si>
    <t xml:space="preserve">Fresh surface water abstracted </t>
  </si>
  <si>
    <t xml:space="preserve">Fresh groundwater abstracted </t>
  </si>
  <si>
    <t>Extracción de agua dulce (=1+2)</t>
  </si>
  <si>
    <t>Freshwater abstracted (=1+2)</t>
  </si>
  <si>
    <t>de la cual extraída por:</t>
  </si>
  <si>
    <t>D</t>
  </si>
  <si>
    <t>of which abstracted by:</t>
  </si>
  <si>
    <t>Industria del suministro de agua (CIIU 36)</t>
  </si>
  <si>
    <t>E</t>
  </si>
  <si>
    <t>Water supply industry (ISIC 36)</t>
  </si>
  <si>
    <t>Hogares</t>
  </si>
  <si>
    <t xml:space="preserve">Households </t>
  </si>
  <si>
    <t>Agricultura, ganadería, silvicultura y pesca (CIIU 01-03)</t>
  </si>
  <si>
    <t>F</t>
  </si>
  <si>
    <t>Agriculture, forestry and fishing (ISIC 01-03)</t>
  </si>
  <si>
    <r>
      <rPr>
        <i/>
        <sz val="8"/>
        <rFont val="Arial"/>
        <family val="2"/>
      </rPr>
      <t>de la cual</t>
    </r>
    <r>
      <rPr>
        <sz val="8"/>
        <rFont val="Arial"/>
        <family val="2"/>
      </rPr>
      <t xml:space="preserve">
Irrigation in agriculture</t>
    </r>
  </si>
  <si>
    <t>of which for: 
Irrigation in agriculture</t>
  </si>
  <si>
    <t>Explotación de minas y canteras (CIIU 05-09)</t>
  </si>
  <si>
    <t>Mining and quarrying (ISIC 05-09)</t>
  </si>
  <si>
    <t>Industrias manufactureras (CIIU 10-33)</t>
  </si>
  <si>
    <t>Manufacturing (ISIC 10-33)</t>
  </si>
  <si>
    <t>Suministro de electricidad, gas, vapor y aire acondicionado (CIIU 35)</t>
  </si>
  <si>
    <t>Electricity, gas, steam and air conditioning supply  (ISIC 35)</t>
  </si>
  <si>
    <t>de la cual
Industria de la energía eléctrica (CIIU 351)</t>
  </si>
  <si>
    <t>of which for:
Electric power generation, transmission and distribution (ISIC 351)</t>
  </si>
  <si>
    <t>Construcción (CIIU 41-43)</t>
  </si>
  <si>
    <t>Construction (ISIC 41-43)</t>
  </si>
  <si>
    <t>Otras actividades económicas</t>
  </si>
  <si>
    <t>Other economic activities</t>
  </si>
  <si>
    <t>Desalinated water</t>
  </si>
  <si>
    <t>Reused water</t>
  </si>
  <si>
    <t>Imports of water</t>
  </si>
  <si>
    <t>Exports of water</t>
  </si>
  <si>
    <t>Total de agua dulce disponible para utilización (=3+14+15+16-17)</t>
  </si>
  <si>
    <t>G</t>
  </si>
  <si>
    <t>Total freshwater available for use (=3+14+15+16-17)</t>
  </si>
  <si>
    <t>H</t>
  </si>
  <si>
    <t>Losses during transport</t>
  </si>
  <si>
    <t>Utilización de agua dulce total (=18-19)</t>
  </si>
  <si>
    <t>Total freshwater use (=18-19)</t>
  </si>
  <si>
    <t>de la cual utilizada por:</t>
  </si>
  <si>
    <t>of which used by:</t>
  </si>
  <si>
    <t xml:space="preserve">    Households </t>
  </si>
  <si>
    <t xml:space="preserve">    Agriculture, forestry and fishing (ISIC 01-03)</t>
  </si>
  <si>
    <r>
      <rPr>
        <i/>
        <sz val="8"/>
        <rFont val="Arial"/>
        <family val="2"/>
      </rPr>
      <t>de la cual</t>
    </r>
    <r>
      <rPr>
        <sz val="8"/>
        <rFont val="Arial"/>
        <family val="2"/>
      </rPr>
      <t xml:space="preserve"> Riego en agricultura</t>
    </r>
  </si>
  <si>
    <t xml:space="preserve">        of which for: 
        Irrigation in agriculture</t>
  </si>
  <si>
    <t xml:space="preserve">    Mining and quarrying (ISIC 05-09)</t>
  </si>
  <si>
    <t xml:space="preserve">    Manufacturing (ISIC 10-33)</t>
  </si>
  <si>
    <t xml:space="preserve">    Electricity, gas, steam and air conditioning supply  (ISIC 35)</t>
  </si>
  <si>
    <r>
      <rPr>
        <i/>
        <sz val="8"/>
        <rFont val="Arial"/>
        <family val="2"/>
      </rPr>
      <t xml:space="preserve">de la cual </t>
    </r>
    <r>
      <rPr>
        <sz val="8"/>
        <rFont val="Arial"/>
        <family val="2"/>
      </rPr>
      <t>Industria de la energía eléctrica (CIIU 351)</t>
    </r>
  </si>
  <si>
    <t xml:space="preserve">    of which for:
    Electric power generation, transmission and distribution (ISIC 351)</t>
  </si>
  <si>
    <t xml:space="preserve">    Other economic activities</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</si>
  <si>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</si>
  <si>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</si>
  <si>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 xml:space="preserve">Water abstracted </t>
  </si>
  <si>
    <t>Line 1+2</t>
  </si>
  <si>
    <t>Line 3=30</t>
  </si>
  <si>
    <t>Line 3+14+15+16-17</t>
  </si>
  <si>
    <t>Line 14=31</t>
  </si>
  <si>
    <t>Freshwater abstracted 
(=4+5+6+8+9+10+12+13)</t>
  </si>
  <si>
    <t>Line 4+5+6+8+9+10+12+13</t>
  </si>
  <si>
    <t>Line 11=32</t>
  </si>
  <si>
    <t>Line 18-19</t>
  </si>
  <si>
    <t>Line 20=33</t>
  </si>
  <si>
    <t xml:space="preserve">Los datos de los años 2005 al 2015 se corrigieron, pues estaban consignados al revés, en el espacio agua subterraneas aparecían los datos de superficiales y viceversa. </t>
  </si>
  <si>
    <t xml:space="preserve">Los datos de los años 2016 y 2017 se obtuvieron con una nueva metodología a través de un sistema informático que permite extraer los datos del Registro Nacional de Concesiones de Agua y Cauces de la Dirección de Agua del Ministerio de Ambiente y Energía, diferente de los años 2005 al 2015 donde la extracción de datos se hacía de forma manual. Esta nueva metodología permite tener datos más exactos. </t>
  </si>
  <si>
    <t>Extracción de agua dulce: Los datos incluyen solo extracción legalmente autorizadas, existe una cantidad desconocida de agua que está siendo ilegalmente extraída no incluida en estos datos. Los permisos legales para extracción de agua son otorgados por MINAE a través de una concesión. Para cada año, se incluyen solamente las concesiones que estuvieron vigentes durante el año correspondiente.</t>
  </si>
  <si>
    <r>
      <t xml:space="preserve">Con el fin de poder presentar datos desagregados y más exactos sobre la extracción, se debió realizar una homologación de usos entre los usos planteados en este formulario y los usos contenidos en el Registro Nacional de Concesiones de Agua y Cauces de Costa Rica, además de la estimación del agua estraída por los operadores del servicio público de abastecimiento de agua. A continuación se presenta la descripción de la información que se presenta en cada apartado:  
</t>
    </r>
    <r>
      <rPr>
        <b/>
        <sz val="10"/>
        <rFont val="Arial"/>
        <family val="2"/>
      </rPr>
      <t xml:space="preserve">USOS DENU PNUMA: </t>
    </r>
    <r>
      <rPr>
        <sz val="10"/>
        <rFont val="Arial"/>
        <family val="2"/>
      </rPr>
      <t xml:space="preserve">Descripción de datos presentados
</t>
    </r>
    <r>
      <rPr>
        <b/>
        <sz val="10"/>
        <rFont val="Arial"/>
        <family val="2"/>
      </rPr>
      <t xml:space="preserve">- Industria del suministro de agua (CIIU 36): </t>
    </r>
    <r>
      <rPr>
        <sz val="10"/>
        <rFont val="Arial"/>
        <family val="2"/>
      </rPr>
      <t xml:space="preserve">Se presentan los datos brindados por los operadores del servicio público de suministro de agua.  
</t>
    </r>
    <r>
      <rPr>
        <b/>
        <sz val="10"/>
        <rFont val="Arial"/>
        <family val="2"/>
      </rPr>
      <t xml:space="preserve">- Hogares: </t>
    </r>
    <r>
      <rPr>
        <sz val="10"/>
        <rFont val="Arial"/>
        <family val="2"/>
      </rPr>
      <t xml:space="preserve">Corresponde a los datos del Registro Nacional de Concesiones de Agua y Cauces, según el agua que se utiliza en consumo humano para autoabastecimiento de hogares.  
</t>
    </r>
    <r>
      <rPr>
        <b/>
        <sz val="10"/>
        <rFont val="Arial"/>
        <family val="2"/>
      </rPr>
      <t>- Agricultura, ganadería, silvicultura y pesca (CIIU 01-03):</t>
    </r>
    <r>
      <rPr>
        <sz val="10"/>
        <rFont val="Arial"/>
        <family val="2"/>
      </rPr>
      <t xml:space="preserve"> Datos del Registro Nacional de Concesiones de Agua y Cauces correspondiente a los usos estipulados como Agropecuario y Riego.
      </t>
    </r>
    <r>
      <rPr>
        <b/>
        <sz val="10"/>
        <rFont val="Arial"/>
        <family val="2"/>
      </rPr>
      <t xml:space="preserve">de la cual
              Irrigation in agriculture: </t>
    </r>
    <r>
      <rPr>
        <sz val="10"/>
        <rFont val="Arial"/>
        <family val="2"/>
      </rPr>
      <t xml:space="preserve">Datos del Registro Nacional de Concesiones de Agua y Cauces correspondiente a Riego
</t>
    </r>
    <r>
      <rPr>
        <b/>
        <sz val="10"/>
        <rFont val="Arial"/>
        <family val="2"/>
      </rPr>
      <t>- Explotación de minas y canteras (CIIU 05-09):</t>
    </r>
    <r>
      <rPr>
        <sz val="10"/>
        <rFont val="Arial"/>
        <family val="2"/>
      </rPr>
      <t xml:space="preserve"> No se tiene registro
</t>
    </r>
    <r>
      <rPr>
        <b/>
        <sz val="10"/>
        <rFont val="Arial"/>
        <family val="2"/>
      </rPr>
      <t>- Industrias manufactureras (CIIU 10-33):</t>
    </r>
    <r>
      <rPr>
        <sz val="10"/>
        <rFont val="Arial"/>
        <family val="2"/>
      </rPr>
      <t xml:space="preserve"> Datos del Registro Nacional de Concesiones de Agua y Cauces correspondiente a los usos Industrial y Agroindustrial
</t>
    </r>
    <r>
      <rPr>
        <b/>
        <sz val="10"/>
        <rFont val="Arial"/>
        <family val="2"/>
      </rPr>
      <t xml:space="preserve">- Suministro de electricidad, gas, vapor y aire acondicionado (CIIU 35): </t>
    </r>
    <r>
      <rPr>
        <sz val="10"/>
        <rFont val="Arial"/>
        <family val="2"/>
      </rPr>
      <t xml:space="preserve">No se tiene registro
     </t>
    </r>
    <r>
      <rPr>
        <b/>
        <sz val="10"/>
        <rFont val="Arial"/>
        <family val="2"/>
      </rPr>
      <t xml:space="preserve"> de la cual
              Industria de la energía eléctrica (CIIU 351): </t>
    </r>
    <r>
      <rPr>
        <sz val="10"/>
        <rFont val="Arial"/>
        <family val="2"/>
      </rPr>
      <t xml:space="preserve">No se tiene registro
</t>
    </r>
    <r>
      <rPr>
        <b/>
        <sz val="10"/>
        <rFont val="Arial"/>
        <family val="2"/>
      </rPr>
      <t>- Construcción (CIIU 41-43):</t>
    </r>
    <r>
      <rPr>
        <sz val="10"/>
        <rFont val="Arial"/>
        <family val="2"/>
      </rPr>
      <t xml:space="preserve"> No se tiene registro
</t>
    </r>
    <r>
      <rPr>
        <b/>
        <sz val="10"/>
        <rFont val="Arial"/>
        <family val="2"/>
      </rPr>
      <t>- Otras actividades económicas:</t>
    </r>
    <r>
      <rPr>
        <sz val="10"/>
        <rFont val="Arial"/>
        <family val="2"/>
      </rPr>
      <t xml:space="preserve"> Datos del Registro Nacional de Concesiones de Agua y Cauces correspondiente a los usos Comercial, Turístico y el Autoabastecimiento para otros usos. </t>
    </r>
  </si>
  <si>
    <t xml:space="preserve">Para los años 2016 y 2017 se reportan los datos brindados por los operadores del servicio público de suministro de agua, en lugar de los datos del Registro Nacional de Concesiones de Agua y Cauces que son los datos que aparecen en los años anteriores, esto porque se identifico que para el caso del CIIU 36 existe un subregistro para este uso, por lo que los datos de los operadores son más exactos. </t>
  </si>
  <si>
    <t xml:space="preserve">Se consideran los caudales totales utilizados por el Servicio Nacional de Aguas Subterráneas, Riego y Avenamiento para los años 2016 y 2017, a pesar de no haber sido renovada la concesión de agua que se venció en 2016, pues el agua del Distrito de Riego Arenal Tempisque (DRAT) continúa siendo extraída y utilizada. </t>
  </si>
  <si>
    <t>En Costa Rica, el total de agua disponible para utilización viene exclusivamente de precipitación natural. Las otras categorías mencionadas en esta tabla (agua desalinizada, reusada, importaciones, etc.) no contribuyen significativamente en volumen o no se cuenta con datos actualizados.</t>
  </si>
  <si>
    <t xml:space="preserve">Las pérdidas durante el transporte solamente se tienen estimadas para los años 2016 y 2017 y para el uso del CIIU 36, pues para los demás usos aún no se tiene validada la metodología para establecer estas pérdidas. </t>
  </si>
  <si>
    <t>Instituto Costarricense de Acueductos y Alcantarillados, Sergio Romero, seromero@aya.go.cr</t>
  </si>
  <si>
    <t xml:space="preserve">Cuadro W3: Industria del suministro de agua (CIIU 36) </t>
  </si>
  <si>
    <r>
      <t>Time series validation</t>
    </r>
    <r>
      <rPr>
        <sz val="10"/>
        <color indexed="62"/>
        <rFont val="Arial"/>
        <family val="2"/>
      </rPr>
      <t>: an automatic check on the percentage change from the previous year (where available). Cases are flagged if changes are not within expected ranges.</t>
    </r>
  </si>
  <si>
    <t>mill m3/año</t>
  </si>
  <si>
    <t>AB</t>
  </si>
  <si>
    <t>Gross freshwater supplied by water supply industry (ISIC 36)</t>
  </si>
  <si>
    <r>
      <t>mio m</t>
    </r>
    <r>
      <rPr>
        <vertAlign val="superscript"/>
        <sz val="8"/>
        <rFont val="Arial"/>
        <family val="2"/>
      </rPr>
      <t>3</t>
    </r>
    <r>
      <rPr>
        <sz val="8"/>
        <rFont val="Arial"/>
        <family val="2"/>
      </rPr>
      <t>/y</t>
    </r>
  </si>
  <si>
    <t>Pérdidas durante el transporte (CIIU 36)</t>
  </si>
  <si>
    <t>Losses during transport by ISIC 36</t>
  </si>
  <si>
    <t>cc</t>
  </si>
  <si>
    <r>
      <t xml:space="preserve">Cantidad neta de agua dulce provista por la industria del suministro de agua (CIIU 36) </t>
    </r>
    <r>
      <rPr>
        <sz val="8"/>
        <rFont val="Arial"/>
        <family val="2"/>
      </rPr>
      <t xml:space="preserve"> </t>
    </r>
    <r>
      <rPr>
        <b/>
        <sz val="8"/>
        <rFont val="Arial"/>
        <family val="2"/>
      </rPr>
      <t>(=1-2) (=4+5+6+7+8+10+11)</t>
    </r>
  </si>
  <si>
    <r>
      <t xml:space="preserve">Net freshwater supplied by water supply industry (ISIC 36) </t>
    </r>
    <r>
      <rPr>
        <sz val="8"/>
        <rFont val="Arial"/>
        <family val="2"/>
      </rPr>
      <t xml:space="preserve"> </t>
    </r>
    <r>
      <rPr>
        <b/>
        <sz val="8"/>
        <rFont val="Arial"/>
        <family val="2"/>
      </rPr>
      <t>(=1-2) (=4+5+6+7+8+10+11)</t>
    </r>
  </si>
  <si>
    <t>de la cual suministrada a:</t>
  </si>
  <si>
    <t>of which supplied to:</t>
  </si>
  <si>
    <t>EF</t>
  </si>
  <si>
    <t>Households</t>
  </si>
  <si>
    <t xml:space="preserve">   Electricity, gas, steam and air conditioning supply  (ISIC 35)</t>
  </si>
  <si>
    <r>
      <rPr>
        <i/>
        <sz val="8"/>
        <rFont val="Arial"/>
        <family val="2"/>
      </rPr>
      <t>de la cual suministrada a:</t>
    </r>
    <r>
      <rPr>
        <sz val="8"/>
        <rFont val="Arial"/>
        <family val="2"/>
      </rPr>
      <t xml:space="preserve">
Industria de la energía eléctrica (CIIU 351)</t>
    </r>
  </si>
  <si>
    <r>
      <rPr>
        <i/>
        <sz val="8"/>
        <rFont val="Arial"/>
        <family val="2"/>
      </rPr>
      <t xml:space="preserve">of which to:
</t>
    </r>
    <r>
      <rPr>
        <sz val="8"/>
        <rFont val="Arial"/>
        <family val="2"/>
      </rPr>
      <t>Electric power generation, transmission and distribution (ISIC 351)</t>
    </r>
  </si>
  <si>
    <t>Población abastecida por la industria del suministro de agua (CIIU 36)</t>
  </si>
  <si>
    <t>Population supplied by water supply industry (ISIC 36)</t>
  </si>
  <si>
    <t>%</t>
  </si>
  <si>
    <t>Total population supplied by water supply industry (ISIC 36)</t>
  </si>
  <si>
    <t>Urban population supplied by water supply industry (ISIC 36)</t>
  </si>
  <si>
    <t>Rural population supplied by water supply industry (ISIC 36)</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</si>
  <si>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</si>
  <si>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Este cuadro recoge el volumen de agua provisto por las industrias del suministro de agua, ya sean de control público o privado. La información corresponde al término "suministro público de agua".</t>
  </si>
  <si>
    <t>El agua utilizada en la generación de hidroelectricidad debe excluirse de la industria de la energía eléctrica.</t>
  </si>
  <si>
    <t>Line 3=15</t>
  </si>
  <si>
    <t>Line 4+5+6+7+8+10+11</t>
  </si>
  <si>
    <t>Line 3=16</t>
  </si>
  <si>
    <t>Line 14 &lt; 12 &lt; 13</t>
  </si>
  <si>
    <t xml:space="preserve">Los  dos principales operadores para abastecimiento de agua  (CIIU 36) y Tratamiento de aguas residuales (CIIU 37) son empresas públicas, a saber: Instituto Costarricense de Acueductos y Alcantarillado (AyA), y la Empresa de Servicios Públicos de Heredia (ESPH). Entre ambos cubren aproximadamente un  53% de la población con pequeñas variaciones a partir del 2008. 
La serie inicia a partir del 2008 debido a que a partir de ese año los datos son más confiables pues provienen de un sistema automatizado para la facturación basados en la micro medición. 
Los restantes operadores  son los acueductos comunales y municipales que cubren aproximadamente un 40% de la población con pequeñas variaciones a partir del 2008, pero  no todos manejan registros administrativos sistematizados por lo que el volumen de agua producida para el consumo humano  es un estimado realizado por expertos en el tema.
Para los años 2016 y 2017, un comité de técnicos especialistas de varias instituciones, utilizaron información de registros administrativos de AyA y ESPH, para realizar una estimación más robusta para los acueductos comunales y municipales, con información del A y A para acueductos rurales y del Banco Central de Costa Rica para acueductos municipales. 
El método de estimación utiliza datos más robustos para calcular el consumo, y se aplican los porcentajes de pérdidas basados en el principal operador (AyA), para estimar el total bruto de agua extraída por cada uno de los operadores. </t>
  </si>
  <si>
    <t>Corresponde al agua extraída en el año: subterránea y superficial. Se obtiene de registros administrativos procedentes de los aforos y macro medidores por parte de los operadores</t>
  </si>
  <si>
    <t xml:space="preserve">C </t>
  </si>
  <si>
    <t xml:space="preserve">No existen mediciones de pérdidas de agua. Estas se estiman como la diferencia entre el volumen de agua extraída y el volumen de agua facturada por cada uno los operadores. En el caso de los acueductos comunales y municipales, al no tener mediciones del agua extraída, se les aplica el mismo porcentaje de pérdida del AyA para para los años 2016 y 2017. </t>
  </si>
  <si>
    <t>Los datos de consumo se obtuvieron de los registros administrativos del Instituto Costarricense de Acueductos y Alcantarillados (AyA) y de la Empresa de Servicios Públicos de Heredia (ESPH). Para las ASADAS los datos se obtuvieron de estimaciones realizadas por el AyA . Para las municipalidades, los datos se obtuvieron a partir de formularios aplicados por parte del Banco Central de Costa Rica (BCCR) a las municipalidades administradoras de acueductos.</t>
  </si>
  <si>
    <t xml:space="preserve">El patrón de uso del agua para diferentes tipos de usuarios se muestra bastante regular a lo largo de la serie, basados en la micro medición:
El uso neto estimado (facturado) para cada sector es: Hogares oscila entre un 80.27 % y un 83%, mientras que el resto de las actividades económicas agregadas (CIIU 05-33,33,38,39,41-96 oscila entre el 19.73% y el 17%) </t>
  </si>
  <si>
    <t>Hogares incluye: Casas y apartamentos destinados exclusivamente a la habitación, en forma permanente y sin fines de lucro. Fuente: Sistema Comercial Open SCI y Datamark Comercial</t>
  </si>
  <si>
    <t>Para homogenizar, los resultados finales de los volúmenes de agua comercializados a diferentes sectores se presentan datos agregados solamente para dos sectores: a. Hogares y, b. Otras actividades económicas. Esto se debe a que los datos de los operadores solo se desagregan según 4 categorías tarifarias y no corresponden a actividades económicas, sino a tipos de instituciones.
La categoría Otros sectores incluye los códigos CIIU 05-33,33,38,39,41-96 que son los correspondientes a las categorías tarifarias Empresarial, Gobierno y Preferencial (Ver Nota sobre Segmentos Tarifarios del Reglamento para la prestación de servicios del AyA, Set. 2018).  Esta observación también aplica para toda la serie desde el 2008 hasta 2017. Ver nota en Hoja W6.</t>
  </si>
  <si>
    <t>Porcentaje de personas en viviendas ocupadas con agua proveniente de un acueducto con respecto al total de personas residentes en viviendas individuales ocupadas. Fuente: Encuesta Nacional de Hogares (ENAHO), Instituto Nacional de Estadística y Censos (INEC). Incluye como acueductos: 1. Acueducto del AyA: el servicio de agua proviene de una red pública administrada por el AyA, el cual es, por ley, el ente rector del agua potable y alcantarillado sanitario. 2. Acueducto rural: el servicio de agua proviene de una red pública administrada por  las Asociaciones Administradoras de Acueductos y Alcantarillados Rurales (ASADA) o Comités de Acueductos y Alcantarillado Rurales (CAAR). 3. Acueducto municipal: el servicio de agua es suministrado por la municipalidad (gobierno local) correspondiente.  4. Una empresa o cooperativa.</t>
  </si>
  <si>
    <t>Ministerio de Salud, Ana Victoria Giusti, ana.giusti@misalud.go.cr</t>
  </si>
  <si>
    <r>
      <t>1000 m</t>
    </r>
    <r>
      <rPr>
        <vertAlign val="superscript"/>
        <sz val="8"/>
        <rFont val="Arial"/>
        <family val="2"/>
      </rPr>
      <t>3</t>
    </r>
    <r>
      <rPr>
        <sz val="8"/>
        <rFont val="Arial"/>
        <family val="2"/>
      </rPr>
      <t>/d</t>
    </r>
  </si>
  <si>
    <t>Total wastewater generated</t>
  </si>
  <si>
    <t>1000 m3/d</t>
  </si>
  <si>
    <r>
      <t xml:space="preserve">por
    </t>
    </r>
    <r>
      <rPr>
        <sz val="8"/>
        <rFont val="Arial"/>
        <family val="2"/>
      </rPr>
      <t>Agricultura, ganadería, silvicultura y pesca (CIIU 01-03)</t>
    </r>
  </si>
  <si>
    <t>by:
       Agriculture, forestry and fishing ISIC (01-03)</t>
  </si>
  <si>
    <t xml:space="preserve">    Explotación de minas y canteras (CIIU 05-09)</t>
  </si>
  <si>
    <t xml:space="preserve">    Industrias manufactureras (CIIU 10-33)</t>
  </si>
  <si>
    <t xml:space="preserve">    Suministro de electricidad, gas, vapor y aire acondicionado (CIIU 35)</t>
  </si>
  <si>
    <r>
      <rPr>
        <i/>
        <sz val="8"/>
        <rFont val="Arial"/>
        <family val="2"/>
      </rPr>
      <t xml:space="preserve">        de la cual suministrada a:</t>
    </r>
    <r>
      <rPr>
        <sz val="8"/>
        <rFont val="Arial"/>
        <family val="2"/>
      </rPr>
      <t xml:space="preserve">
        Industria de la energía eléctrica (CIIU 351)</t>
    </r>
  </si>
  <si>
    <t>of which by:
Electric power generation, transmission and distribution (ISIC 351)</t>
  </si>
  <si>
    <t xml:space="preserve">    Construcción</t>
  </si>
  <si>
    <t xml:space="preserve">    Otras actividades económicas</t>
  </si>
  <si>
    <t xml:space="preserve">    Hogares</t>
  </si>
  <si>
    <t>Wastewater treated in urban wastewater treatment plants</t>
  </si>
  <si>
    <r>
      <t>del cual:</t>
    </r>
    <r>
      <rPr>
        <sz val="8"/>
        <rFont val="Arial"/>
        <family val="2"/>
      </rPr>
      <t xml:space="preserve">
        Tratamiento primario</t>
    </r>
  </si>
  <si>
    <t>Of which:
    Primary treatment</t>
  </si>
  <si>
    <t>Tratamiento secundario</t>
  </si>
  <si>
    <t>Secondary treatment</t>
  </si>
  <si>
    <t>Tratamiento terciario</t>
  </si>
  <si>
    <t>Tertiary treatment</t>
  </si>
  <si>
    <t>Aguas residuales tratadas en otras plantas de tratamiento</t>
  </si>
  <si>
    <t>Wastewater treated in other treatment plants</t>
  </si>
  <si>
    <r>
      <t xml:space="preserve">del cual:
      </t>
    </r>
    <r>
      <rPr>
        <sz val="8"/>
        <rFont val="Arial"/>
        <family val="2"/>
      </rPr>
      <t>Tratamiento primario</t>
    </r>
  </si>
  <si>
    <t>Wastewater treated in independent treatment facilities</t>
  </si>
  <si>
    <t>Aguas residuales no tratadas</t>
  </si>
  <si>
    <t>Non-treated wastewater</t>
  </si>
  <si>
    <t>1000 t</t>
  </si>
  <si>
    <t>Sewage sludge production (dry matter)</t>
  </si>
  <si>
    <t>Para evitar la duplicación, los datos sobre el agua sometida a más de un tipo de tratamiento deben incluirse únicamente en el campo correspondiente al tratamiento de mayor nivel.</t>
  </si>
  <si>
    <t>Si no se dispone de los datos requeridos, déjese el espacio en blanco. Si la variable requerida no es aplicable al país (el fenómeno es irrelevante), o el valor es inferior a la mitad de la unidad de medida, indíquese “0” (cero).</t>
  </si>
  <si>
    <t>Line 21=2+3+4+5+7+8+9</t>
  </si>
  <si>
    <t>Line 1=21</t>
  </si>
  <si>
    <t>Line 22=10+14+18+19</t>
  </si>
  <si>
    <t>Line 1=22</t>
  </si>
  <si>
    <t>Line 23=11+12+13</t>
  </si>
  <si>
    <t>Line 10=23</t>
  </si>
  <si>
    <t>Line 24=15+16+17</t>
  </si>
  <si>
    <t>Line 14=24</t>
  </si>
  <si>
    <r>
      <t>Para el calculo de agua residual genera</t>
    </r>
    <r>
      <rPr>
        <sz val="10"/>
        <color theme="1"/>
        <rFont val="Arial"/>
        <family val="2"/>
      </rPr>
      <t>da para los años 2016 y 2017</t>
    </r>
    <r>
      <rPr>
        <sz val="10"/>
        <rFont val="Arial"/>
        <family val="2"/>
      </rPr>
      <t xml:space="preserve">, se utilizaron los porcentajes de retorno de agua oficialmente establecidos para el país según el Balance Hídrico Nacional, 2008. 
Tabla 3.12. Porcentajes de retornos de agua.
</t>
    </r>
    <r>
      <rPr>
        <b/>
        <sz val="10"/>
        <rFont val="Arial"/>
        <family val="2"/>
      </rPr>
      <t>Uso: % Retorno para Costa Rica</t>
    </r>
    <r>
      <rPr>
        <sz val="10"/>
        <rFont val="Arial"/>
        <family val="2"/>
      </rPr>
      <t xml:space="preserve">
Agroindustrial: 30%
Agropecuario: 10%
Comercial: 60%
Consumo humano: 70%
Energía hidroeléctrica: 95%
Industria: 55%
Riego: 15%
Turístico: 60% </t>
    </r>
  </si>
  <si>
    <t xml:space="preserve">Tratamiento de aguas residuales urbanas: corresponde a los datos del Ministerio de Salud contenidos en el Sistema para el Registro de los Reportes Operacionales de Aguas Residuales (SIRROAR), correspondientes al CIIU 37. </t>
  </si>
  <si>
    <t xml:space="preserve">Corresponde a los datos del Ministerio de Salud contenidos en el Sistema para el Registro de los Reportes Operacionales de Aguas Residuales (SIRROAR), del CIIU 37 corresponde solamente a la Planta de Tratamiento de Aguas Residuales Los Tajos, única que cuenta solamente con tratamiento primario. </t>
  </si>
  <si>
    <t xml:space="preserve">Corresponde a los datos del Ministerio de Salud contenidos en el Sistema para el Registro de los Reportes Operacionales de Aguas Residuales (SIRROAR), corresponde al resto de plantas de tratamiento de aguas residuales del CIIU 37. </t>
  </si>
  <si>
    <t>Corresponde a los datos del Ministerio de Salud contenidos en el Sistema para el Registro de los Reportes Operacionales de Aguas Residuales (SIRROAR), de la totalidad de aguas residuales tratadas menos el CIIU 37.</t>
  </si>
  <si>
    <t>Se considera que la totalidad de aguas residuales del resto de sistemas de tratamiento llegan hasta tratamiento secundario.</t>
  </si>
  <si>
    <t xml:space="preserve">Corresponde a la totalidad de aguas residuales generadas, menos las tratadas por el CIIU 37, menos las tratadas en otras plantas, menos el tratamiento individual, menos las aguas residuales sin tratar. </t>
  </si>
  <si>
    <t xml:space="preserve">Se estiman con los datos de la población reportados en la W5 como no conectada a sistema de tratamiento de aguas residuales. Considerando la población del país del 2016 de 4878135 personas, con una dotación de 156 litros por persona por día, porcentaje de retorno de 75%. </t>
  </si>
  <si>
    <t xml:space="preserve">País:  </t>
  </si>
  <si>
    <t>Instituto Nacional de Estadísticas y Censo, Fabio Herrera, fherrera@inec.go.cr</t>
  </si>
  <si>
    <t>Institución de contacto: Instituto nacional de estadísticas y censos (INEC)  Fabio Herrera Ocampo (fabioj.herrera@inec.go.cr)</t>
  </si>
  <si>
    <t>Population connected to wastewater collecting system</t>
  </si>
  <si>
    <t>Population connected to wastewater treatment</t>
  </si>
  <si>
    <r>
      <t xml:space="preserve">de la cual </t>
    </r>
    <r>
      <rPr>
        <sz val="8"/>
        <rFont val="Arial"/>
        <family val="2"/>
      </rPr>
      <t>a un tratamiento secundario o superior</t>
    </r>
  </si>
  <si>
    <r>
      <t xml:space="preserve">of which </t>
    </r>
    <r>
      <rPr>
        <sz val="8"/>
        <rFont val="Arial"/>
        <family val="2"/>
      </rPr>
      <t>at least secondary treatment</t>
    </r>
  </si>
  <si>
    <t>Population with independent wastewater treatment (e.g. septic tanks)</t>
  </si>
  <si>
    <t>Población no conectada a un sistema de tratamiento de aguas residuales (100% - (2) - (4))</t>
  </si>
  <si>
    <t>Population not connected to wastewater treatment (100% - (2) - (4))</t>
  </si>
  <si>
    <t>Line 1 ≥ 2</t>
  </si>
  <si>
    <t>Line 2 ≥ 3</t>
  </si>
  <si>
    <r>
      <t xml:space="preserve">Comentarios Generales al cuestionario 2018: 
</t>
    </r>
    <r>
      <rPr>
        <sz val="10"/>
        <rFont val="Arial"/>
        <family val="2"/>
      </rPr>
      <t xml:space="preserve">- Se recalculó la serie del 2014 al 2017 utilizando datos más precisos sobre población suministrados por los principales operadores de CIIU 36 y CIIU 37. Datos  de la Encuesta anual a Hogares del INEC  complementaron las estimaciones de los porcentajes de Población conectada a servicios de tratamiento de aguas residuales.
- Se especifica a continuación las fuentes usadas: </t>
    </r>
  </si>
  <si>
    <t>POBLACION ENAHO: Se usó como referencia la población estimada que sale en las ENAHOs para el periodo 2014 - 2017 debido a que de ahí se sacan los % de alcantarillado y tanques sépticos. 
% Población conectada a alcantarillado (ENAHO) / Se toma de los datos de la ENAHO sobre la gente que reporta viviendas conectada a alcantarillas.</t>
  </si>
  <si>
    <t>Para el periodo 2008 al 2013 se utilizó un valor estimado constante ( k) = 8.26%  para la población conectada a servicios de tratamientos de agua residuales y se asume que el mismo porcentajes es el que corresponde a un tratamiento ya sea de tipo primario o secundario (La metodología está disponible "Estimación volúmenes agua extraídas por acueductos comunales y municipales.doc", ya enviada en años anteriores). Esto se hizo porque no existía un dato preciso al respecto, por varias  razones. 
Sin embargo, a partir del 2014, una comisión de especialistas utilizaron nuevos datos y nuevas metodologías para estimar con mayor precisión, tanto el volumen de agua residual generada como la tratada.</t>
  </si>
  <si>
    <t>% de población conectada a servicios de tratamiento de aguas residuales de la cual a un tratamiento secundario o superior se calculó con datos proporcionados por los principales operadores CIIU 37 complementados por estimaciones realizadas para acueductos rurales por expertos del A y A.</t>
  </si>
  <si>
    <t>% Población con tratamiento de aguas residuales independientes (por ejemplo, fosas sépticas) / Se toma de los datos de la ENAHO sobre la gente que reporta usar tanque séptico</t>
  </si>
  <si>
    <t xml:space="preserve"> % Población sin ningún  tratamiento de aguas residuales /  Se obtiene por diferencia: restando a 100 la suma de (% Población conectada a servicios de tratamiento de aguas residuales +  % Población con tratamiento de aguas residuales independientes (por ejemplo, fosas sépticas).</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</si>
  <si>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</si>
  <si>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</si>
  <si>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Asociado a hoja W3, Nota K. Segmentos Tarifarios del Reglamento para la prestación de servicios del AyA, Set. 2018
La información procedente de todos los operadores de acueductos no es factible desagregarla según código CIIU. La única desagregación que existe es según segmentos tarifarios. Los acueductos definen cuatro segmentos, de acuerdo con el Reglamento para la prestación de servicios del AyA (Set. 2018):
a) Domiciliar: Se aplicará para casas y apartamentos destinados exclusivamente a la habitación. En estos casos, el uso del agua es para satisfacer las necesidades domésticas de las familias. En los casos de construcción unifamiliar a cargo del propietario, para su uso personal exclusivo y el de su familia, la tarifa será calificada como de uso domiciliar. 
b) Empresarial agrupa las subcategorías:
• Ordinaria: Se aplicará a los servicios utilizados en locales destinados a actividades comerciales o industriales, cuyo uso es principalmente el de aseo, incluyendo pequeños establecimientos comerciales que no se encuentren debidamente acondicionados para servir a sus usuarios dentro del mismo espacio físico. 
• Reproductiva: Se aplicará a los servicios donde el agua es utilizada como parte indispensable del proceso productivo. Se excluyen a las empresas públicas y demás instituciones descentralizadas incluidas dentro de la clasificación vigente en el sistema de cuentas nacionales del Banco Central.
c) Preferencial: Se aplicará a las escuelas y colegios de carácter público, Asociaciones de Desarrollo Comunal, las instituciones de beneficencia y culto (inscritas como tales y con personería jurídica) sin fines de lucro.
d) Gobierno: se aplicará a los establecimientos del Gobierno General, según la clasificación vigente en el sistema de cuentas nacionales del Banco Central de Costa Rica. Incluidos los gobiernos locales o municipalidades.</t>
  </si>
  <si>
    <t>En la W1. Se cambió toda la serie de datos del 2001 al 2017, debido a que se varió la metodología para el calculo de la precipitación anual promedio. Esta nueva metodología está documentado en el documento llamado "Metodología para el calculo de la precipitación y evapotranspiración - Tabla Estadística W1 Costa Rica", elaborado por el Instituto Meteorológico Nacional, Departamento de Climatología e Investigaciones Aplicadas.</t>
  </si>
  <si>
    <t>Descríbanse las dificultades que hayan podido surgir al rellenar los cuestionario.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</si>
</sst>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color theme="1"/>
      <name val="Calibri"/>
      <family val="2"/>
      <scheme val="minor"/>
    </font>
    <font>
      <sz val="11"/>
      <color theme="1"/>
      <name val="Calibri"/>
      <family val="2"/>
      <scheme val="minor"/>
    </font>
    <font>
      <sz val="10"/>
      <color theme="1"/>
      <name val="Calibri"/>
      <family val="2"/>
      <scheme val="minor"/>
    </font>
    <font>
      <sz val="9"/>
      <color indexed="81"/>
      <name val="Tahoma"/>
      <family val="2"/>
    </font>
    <font>
      <sz val="10"/>
      <name val="Times New Roman"/>
      <family val="1"/>
    </font>
    <font>
      <sz val="8"/>
      <name val="Times New Roman"/>
      <family val="1"/>
    </font>
    <font>
      <b/>
      <sz val="12"/>
      <name val="Arial"/>
      <family val="2"/>
    </font>
    <font>
      <b/>
      <sz val="12"/>
      <name val="Arial Narrow"/>
      <family val="2"/>
    </font>
    <font>
      <sz val="8"/>
      <name val="Arial"/>
      <family val="2"/>
    </font>
    <font>
      <sz val="6"/>
      <name val="Arial"/>
      <family val="2"/>
    </font>
    <font>
      <b/>
      <u/>
      <sz val="14"/>
      <name val="Arial"/>
      <family val="2"/>
    </font>
    <font>
      <b/>
      <u/>
      <sz val="10"/>
      <name val="Arial"/>
      <family val="2"/>
    </font>
    <font>
      <b/>
      <sz val="11"/>
      <name val="Arial"/>
      <family val="2"/>
    </font>
    <font>
      <sz val="10"/>
      <name val="Arial"/>
      <family val="2"/>
    </font>
    <font>
      <sz val="10"/>
      <color indexed="62"/>
      <name val="Arial"/>
      <family val="2"/>
    </font>
    <font>
      <sz val="11"/>
      <name val="Arial"/>
      <family val="2"/>
    </font>
    <font>
      <b/>
      <sz val="10"/>
      <name val="Arial"/>
      <family val="2"/>
    </font>
    <font>
      <u/>
      <sz val="8"/>
      <name val="Arial"/>
      <family val="2"/>
    </font>
    <font>
      <sz val="10"/>
      <color indexed="62"/>
      <name val="Times New Roman"/>
      <family val="1"/>
    </font>
    <font>
      <sz val="10"/>
      <color rgb="FFFF0000"/>
      <name val="Arial"/>
      <family val="2"/>
    </font>
    <font>
      <sz val="10"/>
      <color rgb="FFFF0000"/>
      <name val="Times New Roman"/>
      <family val="1"/>
    </font>
    <font>
      <sz val="10"/>
      <color indexed="10"/>
      <name val="Arial"/>
      <family val="2"/>
    </font>
    <font>
      <b/>
      <sz val="10"/>
      <color indexed="62"/>
      <name val="Arial"/>
      <family val="2"/>
    </font>
    <font>
      <b/>
      <sz val="8"/>
      <name val="Arial"/>
      <family val="2"/>
    </font>
    <font>
      <b/>
      <sz val="6"/>
      <name val="Arial"/>
      <family val="2"/>
    </font>
    <font>
      <b/>
      <sz val="6"/>
      <color indexed="10"/>
      <name val="Arial"/>
      <family val="2"/>
    </font>
    <font>
      <b/>
      <sz val="10"/>
      <name val="Times New Roman"/>
      <family val="1"/>
    </font>
    <font>
      <i/>
      <sz val="8"/>
      <name val="Arial"/>
      <family val="2"/>
    </font>
    <font>
      <b/>
      <sz val="10"/>
      <color indexed="10"/>
      <name val="Times New Roman"/>
      <family val="1"/>
    </font>
    <font>
      <sz val="8"/>
      <color indexed="10"/>
      <name val="Arial"/>
      <family val="2"/>
    </font>
    <font>
      <b/>
      <sz val="8"/>
      <color rgb="FFFF0000"/>
      <name val="Arial"/>
      <family val="2"/>
    </font>
    <font>
      <b/>
      <sz val="8"/>
      <color indexed="10"/>
      <name val="Arial"/>
      <family val="2"/>
    </font>
    <font>
      <b/>
      <sz val="8"/>
      <color indexed="62"/>
      <name val="Arial"/>
      <family val="2"/>
    </font>
    <font>
      <sz val="8"/>
      <color indexed="62"/>
      <name val="Arial"/>
      <family val="2"/>
    </font>
    <font>
      <sz val="12"/>
      <name val="Arial"/>
      <family val="2"/>
    </font>
    <font>
      <b/>
      <sz val="8"/>
      <color indexed="81"/>
      <name val="Tahoma"/>
      <family val="2"/>
    </font>
    <font>
      <sz val="8"/>
      <color indexed="81"/>
      <name val="Tahoma"/>
      <family val="2"/>
    </font>
    <font>
      <sz val="10"/>
      <name val="Times New Roman"/>
      <family val="1"/>
    </font>
    <font>
      <b/>
      <sz val="18"/>
      <name val="Book Antiqua"/>
      <family val="1"/>
    </font>
    <font>
      <sz val="10"/>
      <color indexed="9"/>
      <name val="Times New Roman"/>
      <family val="1"/>
    </font>
    <font>
      <b/>
      <sz val="16"/>
      <name val="Arial"/>
      <family val="2"/>
    </font>
    <font>
      <b/>
      <sz val="14"/>
      <name val="Arial"/>
      <family val="2"/>
    </font>
    <font>
      <b/>
      <sz val="10"/>
      <name val="Arial Narrow"/>
      <family val="2"/>
    </font>
    <font>
      <b/>
      <sz val="11"/>
      <name val="Arial Narrow"/>
      <family val="2"/>
    </font>
    <font>
      <b/>
      <u/>
      <sz val="12"/>
      <name val="Arial"/>
      <family val="2"/>
    </font>
    <font>
      <i/>
      <sz val="10"/>
      <name val="Arial"/>
      <family val="2"/>
    </font>
    <font>
      <sz val="11"/>
      <name val="Wingdings 2"/>
      <family val="1"/>
      <charset val="2"/>
    </font>
    <font>
      <sz val="8"/>
      <color indexed="53"/>
      <name val="Arial"/>
      <family val="2"/>
    </font>
    <font>
      <vertAlign val="superscript"/>
      <sz val="10"/>
      <name val="Arial"/>
      <family val="2"/>
    </font>
    <font>
      <sz val="8"/>
      <color indexed="9"/>
      <name val="Arial"/>
      <family val="2"/>
    </font>
    <font>
      <sz val="10"/>
      <color indexed="9"/>
      <name val="Arial"/>
      <family val="2"/>
    </font>
    <font>
      <vertAlign val="subscript"/>
      <sz val="10"/>
      <name val="Arial"/>
      <family val="2"/>
    </font>
    <font>
      <strike/>
      <sz val="10"/>
      <name val="Arial"/>
      <family val="2"/>
    </font>
    <font>
      <b/>
      <sz val="12"/>
      <color indexed="16"/>
      <name val="Arial"/>
      <family val="2"/>
    </font>
    <font>
      <sz val="8"/>
      <color indexed="18"/>
      <name val="Arial"/>
      <family val="2"/>
    </font>
    <font>
      <sz val="10"/>
      <color indexed="18"/>
      <name val="Times New Roman"/>
      <family val="1"/>
    </font>
    <font>
      <b/>
      <sz val="12"/>
      <color indexed="9"/>
      <name val="Arial"/>
      <family val="2"/>
    </font>
    <font>
      <b/>
      <sz val="12"/>
      <color indexed="9"/>
      <name val="Arial Narrow"/>
      <family val="2"/>
    </font>
    <font>
      <sz val="6"/>
      <color indexed="9"/>
      <name val="Arial"/>
      <family val="2"/>
    </font>
    <font>
      <sz val="10"/>
      <color indexed="18"/>
      <name val="Arial"/>
      <family val="2"/>
    </font>
    <font>
      <b/>
      <sz val="8"/>
      <name val="Times New Roman"/>
      <family val="1"/>
    </font>
    <font>
      <sz val="12"/>
      <color rgb="FFFF0000"/>
      <name val="Arial"/>
      <family val="2"/>
    </font>
    <font>
      <sz val="12"/>
      <color rgb="FFFF0000"/>
      <name val="Times New Roman"/>
      <family val="1"/>
    </font>
    <font>
      <b/>
      <sz val="10"/>
      <color indexed="18"/>
      <name val="Arial"/>
      <family val="2"/>
    </font>
    <font>
      <sz val="10"/>
      <color indexed="8"/>
      <name val="Arial"/>
      <family val="2"/>
    </font>
    <font>
      <b/>
      <sz val="8"/>
      <color indexed="8"/>
      <name val="Arial"/>
      <family val="2"/>
    </font>
    <font>
      <vertAlign val="superscript"/>
      <sz val="8"/>
      <name val="Arial"/>
      <family val="2"/>
    </font>
    <font>
      <u/>
      <sz val="6"/>
      <name val="Arial"/>
      <family val="2"/>
    </font>
    <font>
      <sz val="11"/>
      <color indexed="62"/>
      <name val="Arial"/>
      <family val="2"/>
    </font>
    <font>
      <sz val="11"/>
      <color indexed="12"/>
      <name val="Arial"/>
      <family val="2"/>
    </font>
    <font>
      <b/>
      <sz val="11"/>
      <color indexed="12"/>
      <name val="Arial"/>
      <family val="2"/>
    </font>
    <font>
      <sz val="8"/>
      <color rgb="FFFF0000"/>
      <name val="Times New Roman"/>
      <family val="1"/>
    </font>
    <font>
      <sz val="11"/>
      <name val="Times New Roman"/>
      <family val="1"/>
    </font>
    <font>
      <sz val="8"/>
      <color theme="1"/>
      <name val="Arial"/>
      <family val="2"/>
    </font>
    <font>
      <sz val="6"/>
      <color theme="1"/>
      <name val="Arial"/>
      <family val="2"/>
    </font>
    <font>
      <sz val="10"/>
      <color theme="1"/>
      <name val="Arial"/>
      <family val="2"/>
    </font>
    <font>
      <b/>
      <sz val="9"/>
      <color indexed="81"/>
      <name val="Tahoma"/>
      <family val="2"/>
    </font>
  </fonts>
  <fills count="2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31"/>
      </patternFill>
    </fill>
    <fill>
      <patternFill patternType="solid">
        <fgColor indexed="9"/>
        <bgColor indexed="64"/>
      </patternFill>
    </fill>
    <fill>
      <patternFill patternType="solid">
        <fgColor indexed="44"/>
        <bgColor indexed="49"/>
      </patternFill>
    </fill>
    <fill>
      <patternFill patternType="solid">
        <fgColor indexed="42"/>
        <bgColor indexed="27"/>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indexed="22"/>
        <bgColor indexed="0"/>
      </patternFill>
    </fill>
    <fill>
      <patternFill patternType="solid">
        <fgColor theme="0" tint="-0.249977111117893"/>
        <bgColor indexed="0"/>
      </patternFill>
    </fill>
    <fill>
      <patternFill patternType="solid">
        <fgColor indexed="22"/>
        <bgColor indexed="8"/>
      </patternFill>
    </fill>
    <fill>
      <patternFill patternType="solid">
        <fgColor theme="0" tint="-0.249977111117893"/>
        <bgColor indexed="8"/>
      </patternFill>
    </fill>
    <fill>
      <patternFill patternType="solid">
        <fgColor indexed="46"/>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8"/>
      </left>
      <right style="hair">
        <color indexed="8"/>
      </right>
      <top style="thin">
        <color indexed="8"/>
      </top>
      <bottom style="thin">
        <color indexed="8"/>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auto="1"/>
      </right>
      <top/>
      <bottom style="thin">
        <color auto="1"/>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style="medium">
        <color indexed="64"/>
      </right>
      <top/>
      <bottom/>
      <diagonal/>
    </border>
    <border>
      <left/>
      <right style="thin">
        <color indexed="23"/>
      </right>
      <top/>
      <bottom/>
      <diagonal/>
    </border>
    <border>
      <left style="thin">
        <color indexed="64"/>
      </left>
      <right/>
      <top/>
      <bottom style="thin">
        <color indexed="64"/>
      </bottom>
      <diagonal/>
    </border>
    <border>
      <left style="thin">
        <color indexed="23"/>
      </left>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top/>
      <bottom style="thin">
        <color indexed="8"/>
      </bottom>
      <diagonal/>
    </border>
  </borders>
  <cellStyleXfs count="10">
    <xf numFmtId="0" fontId="0" fillId="0" borderId="0"/>
    <xf numFmtId="9" fontId="1" fillId="0" borderId="0" applyFont="0" applyFill="0" applyBorder="0" applyAlignment="0" applyProtection="0"/>
    <xf numFmtId="0" fontId="4" fillId="0" borderId="0"/>
    <xf numFmtId="0" fontId="4" fillId="0" borderId="0"/>
    <xf numFmtId="0" fontId="37" fillId="0" borderId="0"/>
    <xf numFmtId="0" fontId="37" fillId="0" borderId="0"/>
    <xf numFmtId="0" fontId="64" fillId="0" borderId="0"/>
    <xf numFmtId="0" fontId="64" fillId="0" borderId="0"/>
    <xf numFmtId="0" fontId="1" fillId="0" borderId="0"/>
    <xf numFmtId="0" fontId="4" fillId="0" borderId="0"/>
  </cellStyleXfs>
  <cellXfs count="1174">
    <xf numFmtId="0" fontId="0" fillId="0" borderId="0" xfId="0"/>
    <xf numFmtId="0" fontId="4" fillId="3" borderId="0" xfId="2" applyFont="1" applyFill="1" applyAlignment="1" applyProtection="1">
      <alignment horizontal="center"/>
    </xf>
    <xf numFmtId="0" fontId="5" fillId="3" borderId="0" xfId="2" applyFont="1" applyFill="1" applyAlignment="1" applyProtection="1">
      <alignment horizontal="right"/>
    </xf>
    <xf numFmtId="0" fontId="6" fillId="4" borderId="0" xfId="2" applyFont="1" applyFill="1" applyProtection="1"/>
    <xf numFmtId="0" fontId="7" fillId="4" borderId="0" xfId="2" applyFont="1" applyFill="1" applyProtection="1"/>
    <xf numFmtId="0" fontId="8" fillId="4" borderId="0" xfId="2" applyFont="1" applyFill="1" applyAlignment="1" applyProtection="1">
      <alignment horizontal="center" vertical="center"/>
    </xf>
    <xf numFmtId="0" fontId="9" fillId="4" borderId="0" xfId="2" applyFont="1" applyFill="1" applyAlignment="1" applyProtection="1">
      <alignment horizontal="left" vertical="center" wrapText="1"/>
    </xf>
    <xf numFmtId="0" fontId="8" fillId="4" borderId="0" xfId="2" applyFont="1" applyFill="1" applyAlignment="1" applyProtection="1">
      <alignment horizontal="center" vertical="center" wrapText="1"/>
    </xf>
    <xf numFmtId="0" fontId="9" fillId="4" borderId="0" xfId="2" applyFont="1" applyFill="1" applyBorder="1" applyAlignment="1" applyProtection="1">
      <alignment horizontal="left" vertical="center" wrapText="1"/>
    </xf>
    <xf numFmtId="0" fontId="4" fillId="4" borderId="0" xfId="2" applyFont="1" applyFill="1" applyProtection="1"/>
    <xf numFmtId="0" fontId="10" fillId="3" borderId="0" xfId="2" applyFont="1" applyFill="1" applyBorder="1" applyAlignment="1" applyProtection="1">
      <alignment horizontal="left"/>
    </xf>
    <xf numFmtId="0" fontId="4" fillId="3" borderId="0" xfId="2" applyFont="1" applyFill="1" applyProtection="1"/>
    <xf numFmtId="0" fontId="4" fillId="0" borderId="0" xfId="2" applyFont="1" applyProtection="1"/>
    <xf numFmtId="0" fontId="4" fillId="3" borderId="0" xfId="2" applyFill="1" applyAlignment="1" applyProtection="1">
      <alignment horizontal="center"/>
    </xf>
    <xf numFmtId="0" fontId="4" fillId="0" borderId="0" xfId="2" applyProtection="1"/>
    <xf numFmtId="0" fontId="11" fillId="0" borderId="0" xfId="2" applyFont="1" applyProtection="1"/>
    <xf numFmtId="0" fontId="8" fillId="0" borderId="0" xfId="2" applyFont="1" applyBorder="1" applyAlignment="1" applyProtection="1">
      <alignment horizontal="center" vertical="center"/>
    </xf>
    <xf numFmtId="0" fontId="9" fillId="0" borderId="0" xfId="2" applyFont="1" applyAlignment="1" applyProtection="1">
      <alignment horizontal="left" vertical="center" wrapText="1"/>
    </xf>
    <xf numFmtId="0" fontId="8" fillId="0" borderId="0" xfId="2" applyFont="1" applyAlignment="1" applyProtection="1">
      <alignment horizontal="center" vertical="center" wrapText="1"/>
    </xf>
    <xf numFmtId="0" fontId="8" fillId="0" borderId="0" xfId="2" applyFont="1" applyAlignment="1" applyProtection="1">
      <alignment horizontal="center" vertical="center"/>
    </xf>
    <xf numFmtId="0" fontId="9" fillId="0" borderId="0" xfId="2" applyFont="1" applyBorder="1" applyAlignment="1" applyProtection="1">
      <alignment horizontal="left" vertical="center" wrapText="1"/>
    </xf>
    <xf numFmtId="0" fontId="8" fillId="0" borderId="0" xfId="2" applyFont="1" applyBorder="1" applyAlignment="1" applyProtection="1">
      <alignment horizontal="center" vertical="center" wrapText="1"/>
    </xf>
    <xf numFmtId="0" fontId="9" fillId="0" borderId="0" xfId="2" applyFont="1" applyFill="1" applyBorder="1" applyAlignment="1" applyProtection="1">
      <alignment horizontal="left" vertical="center" wrapText="1"/>
    </xf>
    <xf numFmtId="0" fontId="4" fillId="3" borderId="0" xfId="2" applyFill="1" applyProtection="1"/>
    <xf numFmtId="0" fontId="8" fillId="3" borderId="0" xfId="2" applyFont="1" applyFill="1" applyProtection="1"/>
    <xf numFmtId="0" fontId="12" fillId="0" borderId="7" xfId="2" applyFont="1" applyBorder="1" applyProtection="1"/>
    <xf numFmtId="0" fontId="12" fillId="0" borderId="7" xfId="2" applyFont="1" applyBorder="1" applyAlignment="1" applyProtection="1">
      <alignment horizontal="center"/>
      <protection locked="0"/>
    </xf>
    <xf numFmtId="0" fontId="11" fillId="0" borderId="7" xfId="2" applyFont="1" applyBorder="1" applyAlignment="1" applyProtection="1">
      <alignment wrapText="1"/>
      <protection locked="0"/>
    </xf>
    <xf numFmtId="0" fontId="11" fillId="0" borderId="7" xfId="2" applyFont="1" applyBorder="1" applyProtection="1">
      <protection locked="0"/>
    </xf>
    <xf numFmtId="0" fontId="8" fillId="0" borderId="7" xfId="2" applyFont="1" applyBorder="1" applyAlignment="1" applyProtection="1">
      <alignment horizontal="center" vertical="center"/>
      <protection locked="0"/>
    </xf>
    <xf numFmtId="0" fontId="9" fillId="0" borderId="7" xfId="2" applyFont="1" applyBorder="1" applyAlignment="1" applyProtection="1">
      <alignment horizontal="left" vertical="center" wrapText="1"/>
      <protection locked="0"/>
    </xf>
    <xf numFmtId="0" fontId="8" fillId="0" borderId="7" xfId="2" applyFont="1" applyBorder="1" applyAlignment="1" applyProtection="1">
      <alignment horizontal="center" vertical="center" wrapText="1"/>
      <protection locked="0"/>
    </xf>
    <xf numFmtId="0" fontId="9" fillId="0" borderId="0" xfId="2" applyFont="1" applyBorder="1" applyAlignment="1" applyProtection="1">
      <alignment horizontal="left" vertical="center" wrapText="1"/>
      <protection locked="0"/>
    </xf>
    <xf numFmtId="0" fontId="8" fillId="0" borderId="0" xfId="2" applyFont="1" applyBorder="1" applyAlignment="1" applyProtection="1">
      <alignment horizontal="center" vertical="center"/>
      <protection locked="0"/>
    </xf>
    <xf numFmtId="0" fontId="9" fillId="0" borderId="0" xfId="2" applyNumberFormat="1" applyFont="1" applyBorder="1" applyAlignment="1" applyProtection="1">
      <alignment horizontal="left" vertical="center"/>
      <protection locked="0"/>
    </xf>
    <xf numFmtId="0" fontId="9" fillId="0" borderId="7" xfId="2" applyFont="1" applyBorder="1" applyAlignment="1" applyProtection="1">
      <alignment horizontal="left" vertical="center" wrapText="1"/>
    </xf>
    <xf numFmtId="0" fontId="8" fillId="0" borderId="7" xfId="2" applyFont="1" applyBorder="1" applyAlignment="1" applyProtection="1">
      <alignment horizontal="center" vertical="center"/>
    </xf>
    <xf numFmtId="0" fontId="8" fillId="0" borderId="7" xfId="2" applyFont="1" applyBorder="1" applyAlignment="1" applyProtection="1">
      <alignment horizontal="center" vertical="center" wrapText="1"/>
    </xf>
    <xf numFmtId="0" fontId="13" fillId="0" borderId="7" xfId="2" applyFont="1" applyBorder="1" applyProtection="1">
      <protection locked="0"/>
    </xf>
    <xf numFmtId="0" fontId="4" fillId="0" borderId="7" xfId="2" applyBorder="1" applyProtection="1">
      <protection locked="0"/>
    </xf>
    <xf numFmtId="0" fontId="14" fillId="3" borderId="0" xfId="2" applyFont="1" applyFill="1" applyProtection="1"/>
    <xf numFmtId="0" fontId="15" fillId="3" borderId="0" xfId="2" applyFont="1" applyFill="1" applyProtection="1"/>
    <xf numFmtId="0" fontId="15" fillId="3" borderId="0" xfId="2" applyFont="1" applyFill="1" applyBorder="1" applyProtection="1"/>
    <xf numFmtId="0" fontId="12" fillId="3" borderId="0" xfId="2" applyFont="1" applyFill="1" applyBorder="1" applyAlignment="1" applyProtection="1"/>
    <xf numFmtId="0" fontId="15" fillId="3" borderId="0" xfId="2" applyFont="1" applyFill="1" applyBorder="1" applyAlignment="1" applyProtection="1"/>
    <xf numFmtId="0" fontId="15" fillId="3" borderId="0" xfId="2" applyFont="1" applyFill="1" applyBorder="1" applyAlignment="1" applyProtection="1">
      <alignment horizontal="left"/>
    </xf>
    <xf numFmtId="0" fontId="12" fillId="3" borderId="0" xfId="2" applyFont="1" applyFill="1" applyBorder="1" applyProtection="1"/>
    <xf numFmtId="0" fontId="15" fillId="0" borderId="0" xfId="2" applyFont="1" applyFill="1" applyBorder="1" applyProtection="1"/>
    <xf numFmtId="0" fontId="15" fillId="0" borderId="0" xfId="2" applyFont="1" applyProtection="1"/>
    <xf numFmtId="0" fontId="6" fillId="0" borderId="0" xfId="3" applyFont="1" applyBorder="1" applyProtection="1"/>
    <xf numFmtId="0" fontId="16" fillId="0" borderId="0" xfId="2" applyFont="1" applyBorder="1" applyProtection="1"/>
    <xf numFmtId="0" fontId="17" fillId="0" borderId="0" xfId="2" applyFont="1" applyBorder="1" applyAlignment="1" applyProtection="1">
      <alignment horizontal="center" vertical="center"/>
    </xf>
    <xf numFmtId="0" fontId="18" fillId="3" borderId="0" xfId="2" applyFont="1" applyFill="1" applyProtection="1"/>
    <xf numFmtId="0" fontId="9" fillId="5" borderId="0" xfId="2" applyFont="1" applyFill="1" applyBorder="1" applyAlignment="1" applyProtection="1">
      <alignment horizontal="left" vertical="center" wrapText="1"/>
    </xf>
    <xf numFmtId="0" fontId="8" fillId="5" borderId="0" xfId="2" applyFont="1" applyFill="1" applyAlignment="1" applyProtection="1">
      <alignment horizontal="center" vertical="center"/>
    </xf>
    <xf numFmtId="0" fontId="9" fillId="5" borderId="0" xfId="2" applyFont="1" applyFill="1" applyAlignment="1" applyProtection="1">
      <alignment horizontal="left" vertical="center" wrapText="1"/>
    </xf>
    <xf numFmtId="0" fontId="4" fillId="5" borderId="0" xfId="2" applyFont="1" applyFill="1" applyProtection="1"/>
    <xf numFmtId="0" fontId="14" fillId="3" borderId="0" xfId="2" applyFont="1" applyFill="1" applyAlignment="1" applyProtection="1">
      <alignment vertical="top"/>
    </xf>
    <xf numFmtId="0" fontId="19" fillId="0" borderId="7" xfId="2" applyFont="1" applyBorder="1" applyAlignment="1" applyProtection="1">
      <alignment horizontal="left"/>
    </xf>
    <xf numFmtId="0" fontId="20" fillId="0" borderId="7" xfId="2" applyFont="1" applyBorder="1" applyAlignment="1"/>
    <xf numFmtId="0" fontId="9" fillId="0" borderId="0" xfId="2" applyFont="1" applyAlignment="1" applyProtection="1">
      <alignment horizontal="left" wrapText="1"/>
    </xf>
    <xf numFmtId="0" fontId="8" fillId="0" borderId="0" xfId="2" applyFont="1" applyAlignment="1" applyProtection="1">
      <alignment horizontal="center"/>
    </xf>
    <xf numFmtId="0" fontId="13" fillId="0" borderId="0" xfId="2" applyFont="1" applyAlignment="1" applyProtection="1"/>
    <xf numFmtId="0" fontId="4" fillId="0" borderId="0" xfId="2" applyAlignment="1" applyProtection="1"/>
    <xf numFmtId="0" fontId="21" fillId="0" borderId="0" xfId="2" applyFont="1" applyAlignment="1" applyProtection="1">
      <alignment horizontal="right"/>
    </xf>
    <xf numFmtId="0" fontId="22" fillId="3" borderId="0" xfId="2" applyFont="1" applyFill="1" applyProtection="1"/>
    <xf numFmtId="0" fontId="23" fillId="3" borderId="8" xfId="2" applyFont="1" applyFill="1" applyBorder="1" applyAlignment="1" applyProtection="1">
      <alignment horizontal="center" vertical="center"/>
    </xf>
    <xf numFmtId="0" fontId="23" fillId="6" borderId="9" xfId="2" applyNumberFormat="1" applyFont="1" applyFill="1" applyBorder="1" applyAlignment="1" applyProtection="1">
      <alignment horizontal="center" vertical="center"/>
      <protection locked="0"/>
    </xf>
    <xf numFmtId="0" fontId="24" fillId="6" borderId="9" xfId="2" applyNumberFormat="1" applyFont="1" applyFill="1" applyBorder="1" applyAlignment="1" applyProtection="1">
      <alignment horizontal="left" vertical="center"/>
      <protection locked="0"/>
    </xf>
    <xf numFmtId="0" fontId="24" fillId="6" borderId="9" xfId="2" applyNumberFormat="1" applyFont="1" applyFill="1" applyBorder="1" applyAlignment="1" applyProtection="1">
      <alignment horizontal="left" vertical="center" wrapText="1"/>
      <protection locked="0"/>
    </xf>
    <xf numFmtId="0" fontId="23" fillId="6" borderId="9" xfId="2" applyNumberFormat="1" applyFont="1" applyFill="1" applyBorder="1" applyAlignment="1" applyProtection="1">
      <alignment horizontal="center" vertical="center" wrapText="1"/>
      <protection locked="0"/>
    </xf>
    <xf numFmtId="0" fontId="25" fillId="6" borderId="9" xfId="2" applyNumberFormat="1" applyFont="1" applyFill="1" applyBorder="1" applyAlignment="1" applyProtection="1">
      <alignment horizontal="left" vertical="center"/>
      <protection locked="0"/>
    </xf>
    <xf numFmtId="0" fontId="8" fillId="3" borderId="0" xfId="2" applyFont="1" applyFill="1" applyAlignment="1" applyProtection="1">
      <alignment horizontal="right" vertical="center" wrapText="1"/>
    </xf>
    <xf numFmtId="0" fontId="23" fillId="0" borderId="10" xfId="2" applyFont="1" applyFill="1" applyBorder="1" applyAlignment="1" applyProtection="1">
      <alignment horizontal="center" vertical="center"/>
    </xf>
    <xf numFmtId="0" fontId="23" fillId="0" borderId="10" xfId="2" applyFont="1" applyFill="1" applyBorder="1" applyAlignment="1" applyProtection="1">
      <alignment horizontal="left" vertical="center" wrapText="1"/>
    </xf>
    <xf numFmtId="0" fontId="8" fillId="0" borderId="10" xfId="2" applyFont="1" applyFill="1" applyBorder="1" applyAlignment="1" applyProtection="1">
      <alignment horizontal="center" vertical="center"/>
    </xf>
    <xf numFmtId="0" fontId="8" fillId="0" borderId="10" xfId="2" applyFont="1" applyFill="1" applyBorder="1" applyAlignment="1" applyProtection="1">
      <alignment horizontal="center" vertical="center"/>
      <protection locked="0"/>
    </xf>
    <xf numFmtId="0" fontId="9" fillId="0" borderId="10" xfId="2" applyFont="1" applyFill="1" applyBorder="1" applyAlignment="1" applyProtection="1">
      <alignment horizontal="left" vertical="center" wrapText="1"/>
      <protection locked="0"/>
    </xf>
    <xf numFmtId="0" fontId="26" fillId="0" borderId="0" xfId="2" applyFont="1" applyProtection="1"/>
    <xf numFmtId="0" fontId="23" fillId="3" borderId="10" xfId="2" applyFont="1" applyFill="1" applyBorder="1" applyAlignment="1" applyProtection="1">
      <alignment horizontal="center" vertical="center"/>
    </xf>
    <xf numFmtId="0" fontId="23" fillId="3" borderId="10" xfId="2" applyFont="1" applyFill="1" applyBorder="1" applyAlignment="1" applyProtection="1">
      <alignment vertical="center" wrapText="1"/>
    </xf>
    <xf numFmtId="0" fontId="8" fillId="3" borderId="10" xfId="2" applyFont="1" applyFill="1" applyBorder="1" applyAlignment="1" applyProtection="1">
      <alignment horizontal="center" vertical="center"/>
    </xf>
    <xf numFmtId="0" fontId="9" fillId="3" borderId="10" xfId="2" applyFont="1" applyFill="1" applyBorder="1" applyAlignment="1" applyProtection="1">
      <alignment horizontal="left" vertical="center" wrapText="1"/>
    </xf>
    <xf numFmtId="0" fontId="8" fillId="3" borderId="10" xfId="2" applyFont="1" applyFill="1" applyBorder="1" applyAlignment="1" applyProtection="1">
      <alignment horizontal="center" vertical="center" wrapText="1"/>
    </xf>
    <xf numFmtId="0" fontId="23" fillId="0" borderId="11" xfId="2" applyFont="1" applyFill="1" applyBorder="1" applyAlignment="1" applyProtection="1">
      <alignment horizontal="center" vertical="center"/>
    </xf>
    <xf numFmtId="0" fontId="23" fillId="0" borderId="11" xfId="2" applyFont="1" applyFill="1" applyBorder="1" applyAlignment="1" applyProtection="1">
      <alignment horizontal="left" vertical="center" wrapText="1"/>
    </xf>
    <xf numFmtId="2" fontId="8" fillId="0" borderId="10" xfId="2" applyNumberFormat="1" applyFont="1" applyFill="1" applyBorder="1" applyAlignment="1" applyProtection="1">
      <alignment horizontal="center" vertical="center"/>
      <protection locked="0"/>
    </xf>
    <xf numFmtId="2" fontId="9" fillId="0" borderId="10" xfId="2" applyNumberFormat="1" applyFont="1" applyFill="1" applyBorder="1" applyAlignment="1" applyProtection="1">
      <alignment horizontal="left" vertical="center" wrapText="1"/>
      <protection locked="0"/>
    </xf>
    <xf numFmtId="0" fontId="23" fillId="3" borderId="11" xfId="2" applyFont="1" applyFill="1" applyBorder="1" applyAlignment="1" applyProtection="1">
      <alignment horizontal="center" vertical="center"/>
    </xf>
    <xf numFmtId="0" fontId="23" fillId="3" borderId="11" xfId="2" applyFont="1" applyFill="1" applyBorder="1" applyAlignment="1" applyProtection="1">
      <alignment vertical="center" wrapText="1"/>
    </xf>
    <xf numFmtId="0" fontId="27" fillId="7" borderId="11" xfId="2" applyFont="1" applyFill="1" applyBorder="1" applyAlignment="1" applyProtection="1">
      <alignment horizontal="left" vertical="center" wrapText="1" indent="4"/>
    </xf>
    <xf numFmtId="0" fontId="8" fillId="0" borderId="11" xfId="2" applyFont="1" applyFill="1" applyBorder="1" applyAlignment="1" applyProtection="1">
      <alignment horizontal="center" vertical="center"/>
      <protection locked="0"/>
    </xf>
    <xf numFmtId="0" fontId="9" fillId="0" borderId="11" xfId="2" applyFont="1" applyFill="1" applyBorder="1" applyAlignment="1" applyProtection="1">
      <alignment horizontal="left" vertical="center" wrapText="1"/>
      <protection locked="0"/>
    </xf>
    <xf numFmtId="0" fontId="27" fillId="3" borderId="11" xfId="2" applyFont="1" applyFill="1" applyBorder="1" applyAlignment="1" applyProtection="1">
      <alignment horizontal="left" vertical="center" wrapText="1" indent="4"/>
    </xf>
    <xf numFmtId="0" fontId="8" fillId="3" borderId="11" xfId="2" applyFont="1" applyFill="1" applyBorder="1" applyAlignment="1" applyProtection="1">
      <alignment horizontal="center" vertical="center"/>
    </xf>
    <xf numFmtId="0" fontId="9" fillId="3" borderId="11" xfId="2" applyFont="1" applyFill="1" applyBorder="1" applyAlignment="1" applyProtection="1">
      <alignment horizontal="left" vertical="center" wrapText="1"/>
    </xf>
    <xf numFmtId="0" fontId="8" fillId="0" borderId="11" xfId="2" applyFont="1" applyFill="1" applyBorder="1" applyAlignment="1" applyProtection="1">
      <alignment horizontal="center" vertical="center"/>
    </xf>
    <xf numFmtId="0" fontId="8" fillId="0" borderId="11" xfId="2" applyFont="1" applyFill="1" applyBorder="1" applyAlignment="1" applyProtection="1">
      <alignment horizontal="left" vertical="center" wrapText="1"/>
    </xf>
    <xf numFmtId="0" fontId="8" fillId="3" borderId="11" xfId="2" applyFont="1" applyFill="1" applyBorder="1" applyAlignment="1" applyProtection="1">
      <alignment vertical="center" wrapText="1"/>
    </xf>
    <xf numFmtId="0" fontId="8" fillId="0" borderId="12" xfId="2" applyFont="1" applyFill="1" applyBorder="1" applyAlignment="1" applyProtection="1">
      <alignment horizontal="center" vertical="center"/>
    </xf>
    <xf numFmtId="0" fontId="8" fillId="0" borderId="12" xfId="2" applyFont="1" applyFill="1" applyBorder="1" applyAlignment="1" applyProtection="1">
      <alignment horizontal="left" vertical="center" wrapText="1"/>
    </xf>
    <xf numFmtId="1" fontId="8" fillId="0" borderId="12" xfId="2" applyNumberFormat="1" applyFont="1" applyFill="1" applyBorder="1" applyAlignment="1" applyProtection="1">
      <alignment horizontal="center" vertical="center"/>
      <protection locked="0"/>
    </xf>
    <xf numFmtId="1" fontId="9" fillId="0" borderId="12" xfId="2" applyNumberFormat="1" applyFont="1" applyFill="1" applyBorder="1" applyAlignment="1" applyProtection="1">
      <alignment horizontal="left" vertical="center" wrapText="1"/>
      <protection locked="0"/>
    </xf>
    <xf numFmtId="2" fontId="8" fillId="0" borderId="12" xfId="2" applyNumberFormat="1" applyFont="1" applyFill="1" applyBorder="1" applyAlignment="1" applyProtection="1">
      <alignment horizontal="center" vertical="center"/>
      <protection locked="0"/>
    </xf>
    <xf numFmtId="2" fontId="9" fillId="0" borderId="12" xfId="2" applyNumberFormat="1" applyFont="1" applyFill="1" applyBorder="1" applyAlignment="1" applyProtection="1">
      <alignment horizontal="left" vertical="center" wrapText="1"/>
      <protection locked="0"/>
    </xf>
    <xf numFmtId="0" fontId="8" fillId="3" borderId="12" xfId="2" applyFont="1" applyFill="1" applyBorder="1" applyAlignment="1" applyProtection="1">
      <alignment horizontal="center" vertical="center"/>
    </xf>
    <xf numFmtId="0" fontId="8" fillId="3" borderId="12" xfId="2" applyFont="1" applyFill="1" applyBorder="1" applyAlignment="1" applyProtection="1">
      <alignment horizontal="left" vertical="center" wrapText="1"/>
    </xf>
    <xf numFmtId="0" fontId="9" fillId="3" borderId="12" xfId="2" applyFont="1" applyFill="1" applyBorder="1" applyAlignment="1" applyProtection="1">
      <alignment horizontal="left" vertical="center" wrapText="1"/>
    </xf>
    <xf numFmtId="0" fontId="8" fillId="3" borderId="12" xfId="2" applyFont="1" applyFill="1" applyBorder="1" applyAlignment="1" applyProtection="1">
      <alignment horizontal="center" vertical="center" wrapText="1"/>
    </xf>
    <xf numFmtId="0" fontId="23" fillId="0" borderId="0"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0" xfId="2" applyFont="1" applyFill="1" applyBorder="1" applyAlignment="1" applyProtection="1">
      <alignment vertical="center" wrapText="1"/>
    </xf>
    <xf numFmtId="0" fontId="8" fillId="0" borderId="0" xfId="2" applyFont="1" applyFill="1" applyBorder="1" applyAlignment="1" applyProtection="1">
      <alignment horizontal="center" vertical="center" wrapText="1"/>
    </xf>
    <xf numFmtId="0" fontId="16" fillId="0" borderId="0" xfId="2" applyFont="1" applyProtection="1"/>
    <xf numFmtId="0" fontId="28" fillId="0" borderId="0" xfId="2" applyFont="1" applyAlignment="1" applyProtection="1">
      <alignment vertical="center"/>
    </xf>
    <xf numFmtId="0" fontId="16" fillId="0" borderId="0" xfId="2" applyFont="1" applyAlignment="1" applyProtection="1">
      <alignment wrapText="1"/>
    </xf>
    <xf numFmtId="2" fontId="8" fillId="0" borderId="0" xfId="2" applyNumberFormat="1" applyFont="1" applyAlignment="1" applyProtection="1">
      <alignment horizontal="center" vertical="center"/>
    </xf>
    <xf numFmtId="0" fontId="23" fillId="0" borderId="0" xfId="2" applyFont="1" applyFill="1" applyBorder="1" applyAlignment="1" applyProtection="1">
      <alignment horizontal="right" vertical="top"/>
    </xf>
    <xf numFmtId="0" fontId="29" fillId="0" borderId="0" xfId="2" applyFont="1" applyFill="1" applyAlignment="1" applyProtection="1">
      <alignment vertical="top" wrapText="1"/>
    </xf>
    <xf numFmtId="0" fontId="24" fillId="3" borderId="8" xfId="2" applyFont="1" applyFill="1" applyBorder="1" applyAlignment="1" applyProtection="1">
      <alignment horizontal="left" vertical="center" wrapText="1"/>
    </xf>
    <xf numFmtId="0" fontId="4" fillId="0" borderId="0" xfId="2" applyBorder="1" applyProtection="1"/>
    <xf numFmtId="0" fontId="23" fillId="0" borderId="0" xfId="2" applyFont="1" applyFill="1" applyAlignment="1" applyProtection="1">
      <alignment horizontal="right" vertical="top" wrapText="1"/>
    </xf>
    <xf numFmtId="0" fontId="31" fillId="0" borderId="0" xfId="2" applyFont="1" applyFill="1" applyAlignment="1" applyProtection="1">
      <alignment horizontal="left" vertical="top" wrapText="1"/>
    </xf>
    <xf numFmtId="2" fontId="31" fillId="0" borderId="0" xfId="2" applyNumberFormat="1" applyFont="1" applyFill="1" applyAlignment="1" applyProtection="1">
      <alignment horizontal="left" vertical="top" wrapText="1"/>
    </xf>
    <xf numFmtId="0" fontId="4" fillId="0" borderId="0" xfId="2" applyFill="1" applyProtection="1"/>
    <xf numFmtId="0" fontId="29" fillId="3" borderId="11" xfId="2" applyFont="1" applyFill="1" applyBorder="1" applyAlignment="1" applyProtection="1">
      <alignment horizontal="center"/>
    </xf>
    <xf numFmtId="0" fontId="32" fillId="3" borderId="11" xfId="2" applyFont="1" applyFill="1" applyBorder="1" applyAlignment="1" applyProtection="1">
      <alignment horizontal="right" vertical="center" wrapText="1"/>
    </xf>
    <xf numFmtId="0" fontId="8" fillId="3" borderId="0" xfId="2" applyFont="1" applyFill="1" applyAlignment="1" applyProtection="1">
      <alignment horizontal="right"/>
    </xf>
    <xf numFmtId="0" fontId="6" fillId="5" borderId="0" xfId="2" applyFont="1" applyFill="1" applyBorder="1" applyProtection="1"/>
    <xf numFmtId="0" fontId="26" fillId="5" borderId="0" xfId="2" applyFont="1" applyFill="1" applyBorder="1" applyProtection="1"/>
    <xf numFmtId="0" fontId="13" fillId="5" borderId="0" xfId="2" applyFont="1" applyFill="1" applyBorder="1" applyProtection="1"/>
    <xf numFmtId="0" fontId="8" fillId="5" borderId="0" xfId="2" applyFont="1" applyFill="1" applyBorder="1" applyAlignment="1" applyProtection="1">
      <alignment horizontal="center" vertical="center"/>
    </xf>
    <xf numFmtId="0" fontId="8" fillId="5" borderId="0" xfId="2" applyFont="1" applyFill="1" applyBorder="1" applyAlignment="1" applyProtection="1">
      <alignment horizontal="center" vertical="center" wrapText="1"/>
    </xf>
    <xf numFmtId="0" fontId="9" fillId="5" borderId="0" xfId="2" applyFont="1" applyFill="1" applyBorder="1" applyAlignment="1" applyProtection="1">
      <alignment horizontal="left" vertical="center" wrapText="1" indent="2"/>
    </xf>
    <xf numFmtId="0" fontId="26" fillId="0" borderId="7" xfId="2" applyFont="1" applyBorder="1" applyProtection="1"/>
    <xf numFmtId="0" fontId="26" fillId="0" borderId="0" xfId="2" applyFont="1" applyBorder="1" applyProtection="1"/>
    <xf numFmtId="0" fontId="6" fillId="0" borderId="0" xfId="2" applyFont="1" applyBorder="1" applyProtection="1"/>
    <xf numFmtId="0" fontId="13" fillId="0" borderId="0" xfId="2" applyFont="1" applyBorder="1" applyProtection="1"/>
    <xf numFmtId="0" fontId="9" fillId="0" borderId="0" xfId="2" applyFont="1" applyBorder="1" applyAlignment="1" applyProtection="1">
      <alignment horizontal="left" vertical="center" wrapText="1" indent="2"/>
    </xf>
    <xf numFmtId="0" fontId="33" fillId="3" borderId="11" xfId="2" applyFont="1" applyFill="1" applyBorder="1" applyAlignment="1" applyProtection="1">
      <alignment horizontal="right" vertical="center" wrapText="1"/>
    </xf>
    <xf numFmtId="0" fontId="13" fillId="0" borderId="20" xfId="2" applyFont="1" applyBorder="1" applyAlignment="1" applyProtection="1">
      <alignment horizontal="center"/>
      <protection locked="0"/>
    </xf>
    <xf numFmtId="0" fontId="4" fillId="3" borderId="0" xfId="2" applyFill="1" applyBorder="1" applyProtection="1"/>
    <xf numFmtId="0" fontId="13" fillId="0" borderId="26" xfId="2" applyFont="1" applyBorder="1" applyAlignment="1" applyProtection="1">
      <alignment horizontal="center"/>
      <protection locked="0"/>
    </xf>
    <xf numFmtId="0" fontId="4" fillId="3" borderId="0" xfId="2" applyFill="1" applyBorder="1" applyAlignment="1" applyProtection="1">
      <alignment horizontal="center"/>
    </xf>
    <xf numFmtId="0" fontId="5" fillId="3" borderId="0" xfId="2" applyFont="1" applyFill="1" applyBorder="1" applyAlignment="1" applyProtection="1">
      <alignment horizontal="right"/>
    </xf>
    <xf numFmtId="0" fontId="9" fillId="0" borderId="0" xfId="2" applyFont="1" applyAlignment="1" applyProtection="1">
      <alignment horizontal="left" vertical="center" wrapText="1" indent="2"/>
    </xf>
    <xf numFmtId="2" fontId="8" fillId="0" borderId="10" xfId="1" applyNumberFormat="1" applyFont="1" applyFill="1" applyBorder="1" applyAlignment="1" applyProtection="1">
      <alignment horizontal="center" vertical="center"/>
      <protection locked="0"/>
    </xf>
    <xf numFmtId="2" fontId="9" fillId="0" borderId="10" xfId="1" applyNumberFormat="1" applyFont="1" applyFill="1" applyBorder="1" applyAlignment="1" applyProtection="1">
      <alignment horizontal="left" vertical="center" wrapText="1"/>
      <protection locked="0"/>
    </xf>
    <xf numFmtId="0" fontId="12" fillId="0" borderId="7" xfId="0" applyFont="1" applyBorder="1" applyProtection="1"/>
    <xf numFmtId="0" fontId="37" fillId="0" borderId="0" xfId="4"/>
    <xf numFmtId="0" fontId="38" fillId="0" borderId="0" xfId="4" applyFont="1" applyFill="1" applyAlignment="1">
      <alignment vertical="top"/>
    </xf>
    <xf numFmtId="0" fontId="39" fillId="0" borderId="0" xfId="4" applyFont="1"/>
    <xf numFmtId="0" fontId="39" fillId="0" borderId="0" xfId="4" applyFont="1" applyFill="1"/>
    <xf numFmtId="0" fontId="41" fillId="7" borderId="0" xfId="4" applyFont="1" applyFill="1"/>
    <xf numFmtId="0" fontId="42" fillId="7" borderId="0" xfId="4" applyFont="1" applyFill="1"/>
    <xf numFmtId="0" fontId="42" fillId="0" borderId="0" xfId="4" applyFont="1"/>
    <xf numFmtId="0" fontId="43" fillId="0" borderId="0" xfId="4" applyFont="1"/>
    <xf numFmtId="0" fontId="6" fillId="0" borderId="0" xfId="4" applyFont="1" applyBorder="1" applyAlignment="1">
      <alignment horizontal="center" vertical="center"/>
    </xf>
    <xf numFmtId="0" fontId="4" fillId="0" borderId="0" xfId="4" applyFont="1"/>
    <xf numFmtId="0" fontId="6" fillId="7" borderId="0" xfId="4" applyFont="1" applyFill="1" applyBorder="1"/>
    <xf numFmtId="0" fontId="6" fillId="7" borderId="0" xfId="4" applyFont="1" applyFill="1" applyBorder="1" applyAlignment="1">
      <alignment wrapText="1"/>
    </xf>
    <xf numFmtId="0" fontId="37" fillId="7" borderId="0" xfId="4" applyFill="1"/>
    <xf numFmtId="0" fontId="37" fillId="7" borderId="0" xfId="4" applyFill="1" applyBorder="1"/>
    <xf numFmtId="0" fontId="12" fillId="7" borderId="17" xfId="4" applyFont="1" applyFill="1" applyBorder="1"/>
    <xf numFmtId="0" fontId="12" fillId="7" borderId="0" xfId="4" applyFont="1" applyFill="1" applyBorder="1"/>
    <xf numFmtId="0" fontId="12" fillId="7" borderId="7" xfId="4" applyFont="1" applyFill="1" applyBorder="1"/>
    <xf numFmtId="0" fontId="37" fillId="0" borderId="0" xfId="4" applyProtection="1">
      <protection locked="0"/>
    </xf>
    <xf numFmtId="0" fontId="6" fillId="0" borderId="0" xfId="4" applyFont="1" applyAlignment="1">
      <alignment horizontal="left"/>
    </xf>
    <xf numFmtId="0" fontId="12" fillId="0" borderId="0" xfId="4" applyFont="1"/>
    <xf numFmtId="0" fontId="44" fillId="0" borderId="0" xfId="4" applyFont="1"/>
    <xf numFmtId="0" fontId="34" fillId="0" borderId="0" xfId="4" applyFont="1" applyBorder="1" applyAlignment="1">
      <alignment wrapText="1"/>
    </xf>
    <xf numFmtId="0" fontId="6" fillId="0" borderId="0" xfId="4" applyFont="1" applyBorder="1"/>
    <xf numFmtId="0" fontId="37" fillId="0" borderId="0" xfId="4" applyBorder="1"/>
    <xf numFmtId="0" fontId="37" fillId="0" borderId="0" xfId="4" applyFill="1"/>
    <xf numFmtId="0" fontId="11" fillId="0" borderId="0" xfId="4" applyFont="1" applyFill="1"/>
    <xf numFmtId="0" fontId="13" fillId="0" borderId="0" xfId="4" applyFont="1" applyFill="1" applyBorder="1" applyAlignment="1">
      <alignment wrapText="1"/>
    </xf>
    <xf numFmtId="0" fontId="16" fillId="0" borderId="0" xfId="4" applyFont="1" applyFill="1" applyBorder="1"/>
    <xf numFmtId="0" fontId="13" fillId="0" borderId="0" xfId="4" applyFont="1" applyFill="1"/>
    <xf numFmtId="0" fontId="13" fillId="0" borderId="0" xfId="4" applyFont="1" applyFill="1" applyBorder="1"/>
    <xf numFmtId="0" fontId="4" fillId="0" borderId="0" xfId="4" applyFont="1" applyFill="1"/>
    <xf numFmtId="0" fontId="13" fillId="0" borderId="0" xfId="4" applyFont="1"/>
    <xf numFmtId="0" fontId="37" fillId="0" borderId="0" xfId="4" applyFont="1"/>
    <xf numFmtId="0" fontId="4" fillId="0" borderId="0" xfId="4" applyFont="1" applyFill="1" applyAlignment="1">
      <alignment wrapText="1"/>
    </xf>
    <xf numFmtId="0" fontId="13" fillId="0" borderId="0" xfId="4" applyNumberFormat="1" applyFont="1" applyFill="1" applyAlignment="1">
      <alignment vertical="top" wrapText="1"/>
    </xf>
    <xf numFmtId="0" fontId="13" fillId="0" borderId="0" xfId="4" applyNumberFormat="1" applyFont="1" applyFill="1" applyBorder="1" applyAlignment="1">
      <alignment horizontal="left" vertical="top" wrapText="1"/>
    </xf>
    <xf numFmtId="0" fontId="37" fillId="0" borderId="0" xfId="4" applyFill="1" applyAlignment="1">
      <alignment horizontal="left" vertical="top" wrapText="1"/>
    </xf>
    <xf numFmtId="0" fontId="6" fillId="0" borderId="0" xfId="4" applyFont="1" applyFill="1" applyAlignment="1"/>
    <xf numFmtId="0" fontId="15" fillId="0" borderId="0" xfId="4" applyFont="1" applyFill="1" applyAlignment="1"/>
    <xf numFmtId="0" fontId="46" fillId="0" borderId="0" xfId="4" applyFont="1" applyFill="1" applyAlignment="1">
      <alignment horizontal="left" vertical="top" wrapText="1" indent="4"/>
    </xf>
    <xf numFmtId="0" fontId="37" fillId="0" borderId="0" xfId="4" applyFont="1" applyFill="1"/>
    <xf numFmtId="0" fontId="46" fillId="0" borderId="0" xfId="4" applyFont="1" applyFill="1" applyAlignment="1">
      <alignment horizontal="left" vertical="top" indent="4"/>
    </xf>
    <xf numFmtId="0" fontId="16" fillId="0" borderId="0" xfId="4" applyFont="1" applyFill="1" applyAlignment="1">
      <alignment horizontal="left" vertical="center"/>
    </xf>
    <xf numFmtId="0" fontId="4" fillId="0" borderId="0" xfId="4" applyFont="1" applyFill="1" applyAlignment="1">
      <alignment horizontal="left" vertical="center" wrapText="1"/>
    </xf>
    <xf numFmtId="0" fontId="13" fillId="0" borderId="0" xfId="4" applyFont="1" applyFill="1" applyAlignment="1">
      <alignment vertical="center" wrapText="1"/>
    </xf>
    <xf numFmtId="0" fontId="13" fillId="0" borderId="0" xfId="4" applyFont="1" applyFill="1" applyAlignment="1"/>
    <xf numFmtId="0" fontId="15" fillId="0" borderId="0" xfId="4" applyFont="1" applyFill="1" applyAlignment="1">
      <alignment horizontal="left" vertical="top" indent="4"/>
    </xf>
    <xf numFmtId="0" fontId="13" fillId="0" borderId="0" xfId="4" applyFont="1" applyFill="1" applyAlignment="1">
      <alignment horizontal="left" vertical="center"/>
    </xf>
    <xf numFmtId="0" fontId="13" fillId="0" borderId="0" xfId="4" applyFont="1" applyFill="1" applyAlignment="1">
      <alignment vertical="center"/>
    </xf>
    <xf numFmtId="0" fontId="13" fillId="0" borderId="0" xfId="4" applyFont="1" applyFill="1" applyAlignment="1">
      <alignment horizontal="left" vertical="top" indent="4"/>
    </xf>
    <xf numFmtId="0" fontId="37" fillId="0" borderId="0" xfId="4" applyFill="1" applyAlignment="1">
      <alignment horizontal="left" vertical="center"/>
    </xf>
    <xf numFmtId="0" fontId="37" fillId="0" borderId="0" xfId="4" applyFill="1" applyAlignment="1">
      <alignment vertical="top" wrapText="1"/>
    </xf>
    <xf numFmtId="0" fontId="37" fillId="0" borderId="0" xfId="4" applyAlignment="1">
      <alignment horizontal="left"/>
    </xf>
    <xf numFmtId="0" fontId="16" fillId="0" borderId="1" xfId="4" applyFont="1" applyFill="1" applyBorder="1" applyAlignment="1">
      <alignment horizontal="left" vertical="center" wrapText="1"/>
    </xf>
    <xf numFmtId="0" fontId="16" fillId="0" borderId="1" xfId="4" applyFont="1" applyFill="1" applyBorder="1" applyAlignment="1">
      <alignment horizontal="left" vertical="center"/>
    </xf>
    <xf numFmtId="0" fontId="13" fillId="0" borderId="1" xfId="4" applyFont="1" applyFill="1" applyBorder="1" applyAlignment="1">
      <alignment horizontal="center" vertical="top" wrapText="1"/>
    </xf>
    <xf numFmtId="0" fontId="13" fillId="0" borderId="1" xfId="4" applyFont="1" applyFill="1" applyBorder="1" applyAlignment="1">
      <alignment horizontal="center"/>
    </xf>
    <xf numFmtId="0" fontId="13" fillId="0" borderId="21" xfId="4" applyFont="1" applyFill="1" applyBorder="1" applyAlignment="1">
      <alignment horizontal="center" vertical="top" wrapText="1"/>
    </xf>
    <xf numFmtId="0" fontId="13" fillId="0" borderId="0" xfId="4" applyFont="1" applyAlignment="1">
      <alignment vertical="top" wrapText="1"/>
    </xf>
    <xf numFmtId="0" fontId="49" fillId="0" borderId="0" xfId="4" applyFont="1" applyFill="1" applyAlignment="1">
      <alignment horizontal="center"/>
    </xf>
    <xf numFmtId="0" fontId="50" fillId="0" borderId="0" xfId="4" applyFont="1" applyFill="1"/>
    <xf numFmtId="0" fontId="16" fillId="0" borderId="0" xfId="4" applyFont="1" applyAlignment="1">
      <alignment horizontal="center" vertical="top"/>
    </xf>
    <xf numFmtId="0" fontId="16" fillId="0" borderId="0" xfId="4" applyFont="1" applyFill="1" applyAlignment="1">
      <alignment horizontal="center" vertical="top"/>
    </xf>
    <xf numFmtId="0" fontId="41" fillId="0" borderId="0" xfId="4" applyFont="1" applyFill="1" applyAlignment="1">
      <alignment vertical="top" wrapText="1"/>
    </xf>
    <xf numFmtId="0" fontId="6" fillId="0" borderId="0" xfId="4" applyFont="1" applyFill="1" applyAlignment="1">
      <alignment vertical="top" wrapText="1"/>
    </xf>
    <xf numFmtId="0" fontId="16" fillId="0" borderId="28" xfId="4" applyFont="1" applyFill="1" applyBorder="1" applyAlignment="1">
      <alignment horizontal="left" vertical="center" wrapText="1"/>
    </xf>
    <xf numFmtId="0" fontId="16" fillId="0" borderId="29" xfId="4" applyFont="1" applyFill="1" applyBorder="1" applyAlignment="1">
      <alignment horizontal="left" vertical="center" wrapText="1"/>
    </xf>
    <xf numFmtId="0" fontId="16" fillId="0" borderId="30" xfId="4" applyFont="1" applyFill="1" applyBorder="1" applyAlignment="1">
      <alignment horizontal="center" vertical="center" wrapText="1"/>
    </xf>
    <xf numFmtId="0" fontId="11" fillId="0" borderId="31" xfId="4" applyFont="1" applyFill="1" applyBorder="1" applyAlignment="1">
      <alignment horizontal="left" vertical="top" wrapText="1"/>
    </xf>
    <xf numFmtId="0" fontId="16" fillId="0" borderId="1" xfId="4" applyFont="1" applyFill="1" applyBorder="1" applyAlignment="1">
      <alignment vertical="top" wrapText="1"/>
    </xf>
    <xf numFmtId="0" fontId="13" fillId="0" borderId="32" xfId="4" applyFont="1" applyFill="1" applyBorder="1" applyAlignment="1">
      <alignment vertical="top" wrapText="1"/>
    </xf>
    <xf numFmtId="0" fontId="50" fillId="0" borderId="0" xfId="4" applyFont="1" applyFill="1" applyBorder="1" applyAlignment="1">
      <alignment vertical="top" wrapText="1"/>
    </xf>
    <xf numFmtId="49" fontId="11" fillId="0" borderId="33" xfId="4" applyNumberFormat="1" applyFont="1" applyFill="1" applyBorder="1" applyAlignment="1">
      <alignment vertical="top" wrapText="1"/>
    </xf>
    <xf numFmtId="0" fontId="16" fillId="0" borderId="34" xfId="4" applyFont="1" applyFill="1" applyBorder="1" applyAlignment="1">
      <alignment vertical="top" wrapText="1"/>
    </xf>
    <xf numFmtId="49" fontId="11" fillId="0" borderId="31" xfId="4" applyNumberFormat="1" applyFont="1" applyFill="1" applyBorder="1" applyAlignment="1">
      <alignment vertical="top" wrapText="1"/>
    </xf>
    <xf numFmtId="0" fontId="11" fillId="0" borderId="31" xfId="4" applyFont="1" applyFill="1" applyBorder="1" applyAlignment="1">
      <alignment vertical="top" wrapText="1"/>
    </xf>
    <xf numFmtId="0" fontId="13" fillId="0" borderId="35" xfId="4" applyFont="1" applyFill="1" applyBorder="1" applyAlignment="1">
      <alignment vertical="top" wrapText="1"/>
    </xf>
    <xf numFmtId="0" fontId="13" fillId="0" borderId="36" xfId="4" applyFont="1" applyFill="1" applyBorder="1" applyAlignment="1">
      <alignment vertical="top" wrapText="1"/>
    </xf>
    <xf numFmtId="0" fontId="16" fillId="0" borderId="37" xfId="4" applyFont="1" applyFill="1" applyBorder="1" applyAlignment="1">
      <alignment vertical="top" wrapText="1"/>
    </xf>
    <xf numFmtId="0" fontId="16" fillId="0" borderId="38" xfId="4" applyFont="1" applyFill="1" applyBorder="1" applyAlignment="1">
      <alignment vertical="top" wrapText="1"/>
    </xf>
    <xf numFmtId="0" fontId="16" fillId="0" borderId="39" xfId="4" applyFont="1" applyFill="1" applyBorder="1" applyAlignment="1">
      <alignment vertical="top" wrapText="1"/>
    </xf>
    <xf numFmtId="0" fontId="13" fillId="0" borderId="40" xfId="4" applyFont="1" applyFill="1" applyBorder="1" applyAlignment="1">
      <alignment vertical="top" wrapText="1"/>
    </xf>
    <xf numFmtId="0" fontId="16" fillId="0" borderId="0" xfId="4" applyFont="1" applyFill="1" applyAlignment="1">
      <alignment vertical="top"/>
    </xf>
    <xf numFmtId="0" fontId="16" fillId="0" borderId="42" xfId="4" applyFont="1" applyFill="1" applyBorder="1" applyAlignment="1">
      <alignment horizontal="center" vertical="center"/>
    </xf>
    <xf numFmtId="0" fontId="16" fillId="0" borderId="43" xfId="4" applyFont="1" applyFill="1" applyBorder="1" applyAlignment="1">
      <alignment horizontal="center" vertical="center" wrapText="1"/>
    </xf>
    <xf numFmtId="0" fontId="16" fillId="0" borderId="44" xfId="4" applyFont="1" applyFill="1" applyBorder="1" applyAlignment="1">
      <alignment horizontal="center" vertical="center" wrapText="1"/>
    </xf>
    <xf numFmtId="0" fontId="16" fillId="0" borderId="31" xfId="4" applyFont="1" applyFill="1" applyBorder="1" applyAlignment="1">
      <alignment horizontal="left" vertical="top"/>
    </xf>
    <xf numFmtId="0" fontId="13" fillId="0" borderId="32" xfId="4" applyFont="1" applyFill="1" applyBorder="1" applyAlignment="1" applyProtection="1">
      <alignment horizontal="justify" vertical="top" wrapText="1"/>
    </xf>
    <xf numFmtId="0" fontId="13" fillId="0" borderId="32" xfId="4" applyFont="1" applyFill="1" applyBorder="1" applyAlignment="1">
      <alignment horizontal="left" vertical="top" wrapText="1"/>
    </xf>
    <xf numFmtId="0" fontId="16" fillId="0" borderId="1" xfId="4" applyFont="1" applyFill="1" applyBorder="1" applyAlignment="1">
      <alignment horizontal="left" vertical="top" wrapText="1"/>
    </xf>
    <xf numFmtId="0" fontId="16" fillId="0" borderId="31" xfId="4" applyFont="1" applyFill="1" applyBorder="1" applyAlignment="1">
      <alignment vertical="top"/>
    </xf>
    <xf numFmtId="0" fontId="13" fillId="0" borderId="32" xfId="4" applyFont="1" applyFill="1" applyBorder="1" applyAlignment="1" applyProtection="1">
      <alignment vertical="top" wrapText="1"/>
    </xf>
    <xf numFmtId="0" fontId="13" fillId="0" borderId="32" xfId="4" applyNumberFormat="1" applyFont="1" applyFill="1" applyBorder="1" applyAlignment="1">
      <alignment horizontal="left" vertical="top" wrapText="1"/>
    </xf>
    <xf numFmtId="0" fontId="16" fillId="0" borderId="31" xfId="4" applyFont="1" applyFill="1" applyBorder="1" applyAlignment="1">
      <alignment vertical="top" wrapText="1"/>
    </xf>
    <xf numFmtId="0" fontId="13" fillId="0" borderId="32" xfId="4" applyNumberFormat="1" applyFont="1" applyFill="1" applyBorder="1" applyAlignment="1">
      <alignment vertical="top" wrapText="1"/>
    </xf>
    <xf numFmtId="0" fontId="13" fillId="0" borderId="1" xfId="4" applyFont="1" applyFill="1" applyBorder="1" applyAlignment="1">
      <alignment vertical="top" wrapText="1"/>
    </xf>
    <xf numFmtId="0" fontId="16" fillId="0" borderId="45" xfId="4" applyFont="1" applyFill="1" applyBorder="1" applyAlignment="1">
      <alignment vertical="top" wrapText="1"/>
    </xf>
    <xf numFmtId="0" fontId="16" fillId="0" borderId="6" xfId="4" applyFont="1" applyFill="1" applyBorder="1" applyAlignment="1">
      <alignment vertical="top" wrapText="1"/>
    </xf>
    <xf numFmtId="0" fontId="13" fillId="0" borderId="46" xfId="4" applyFont="1" applyFill="1" applyBorder="1" applyAlignment="1">
      <alignment vertical="top" wrapText="1"/>
    </xf>
    <xf numFmtId="0" fontId="13" fillId="0" borderId="6" xfId="4" applyFont="1" applyFill="1" applyBorder="1" applyAlignment="1">
      <alignment vertical="top" wrapText="1"/>
    </xf>
    <xf numFmtId="0" fontId="23" fillId="0" borderId="32" xfId="4" applyFont="1" applyFill="1" applyBorder="1" applyAlignment="1">
      <alignment vertical="top" wrapText="1"/>
    </xf>
    <xf numFmtId="0" fontId="16" fillId="0" borderId="47" xfId="4" applyFont="1" applyFill="1" applyBorder="1" applyAlignment="1">
      <alignment vertical="top" wrapText="1"/>
    </xf>
    <xf numFmtId="0" fontId="52" fillId="0" borderId="0" xfId="4" applyFont="1" applyFill="1"/>
    <xf numFmtId="0" fontId="50" fillId="0" borderId="0" xfId="4" applyFont="1" applyFill="1" applyAlignment="1">
      <alignment horizontal="center" vertical="center"/>
    </xf>
    <xf numFmtId="0" fontId="13" fillId="0" borderId="0" xfId="4" applyFont="1" applyAlignment="1">
      <alignment horizontal="center" vertical="center"/>
    </xf>
    <xf numFmtId="0" fontId="16" fillId="0" borderId="6" xfId="4" applyFont="1" applyFill="1" applyBorder="1" applyAlignment="1">
      <alignment horizontal="left" vertical="top" wrapText="1"/>
    </xf>
    <xf numFmtId="0" fontId="13" fillId="0" borderId="48" xfId="4" applyNumberFormat="1" applyFont="1" applyFill="1" applyBorder="1" applyAlignment="1">
      <alignment horizontal="left" vertical="top" wrapText="1"/>
    </xf>
    <xf numFmtId="0" fontId="16" fillId="0" borderId="49" xfId="4" applyFont="1" applyFill="1" applyBorder="1" applyAlignment="1">
      <alignment vertical="top"/>
    </xf>
    <xf numFmtId="0" fontId="16" fillId="0" borderId="38" xfId="4" applyFont="1" applyFill="1" applyBorder="1" applyAlignment="1">
      <alignment horizontal="left" vertical="top" wrapText="1"/>
    </xf>
    <xf numFmtId="0" fontId="13" fillId="0" borderId="39" xfId="4" applyNumberFormat="1" applyFont="1" applyFill="1" applyBorder="1" applyAlignment="1">
      <alignment horizontal="left" vertical="top" wrapText="1"/>
    </xf>
    <xf numFmtId="0" fontId="37" fillId="7" borderId="0" xfId="4" applyFill="1" applyBorder="1" applyAlignment="1">
      <alignment vertical="center" wrapText="1"/>
    </xf>
    <xf numFmtId="0" fontId="6" fillId="4" borderId="0" xfId="4" applyFont="1" applyFill="1" applyAlignment="1"/>
    <xf numFmtId="0" fontId="37" fillId="0" borderId="0" xfId="4" applyFill="1" applyBorder="1" applyAlignment="1">
      <alignment vertical="center" wrapText="1"/>
    </xf>
    <xf numFmtId="0" fontId="8" fillId="0" borderId="0" xfId="4" applyFont="1" applyFill="1" applyBorder="1" applyAlignment="1" applyProtection="1">
      <alignment wrapText="1"/>
      <protection locked="0"/>
    </xf>
    <xf numFmtId="0" fontId="8" fillId="0" borderId="0" xfId="4" applyFont="1" applyFill="1" applyBorder="1" applyAlignment="1" applyProtection="1">
      <alignment horizontal="center" vertical="center"/>
      <protection locked="0"/>
    </xf>
    <xf numFmtId="0" fontId="9" fillId="0" borderId="0" xfId="4" applyFont="1" applyFill="1" applyBorder="1" applyAlignment="1" applyProtection="1">
      <alignment horizontal="left" vertical="center" wrapText="1"/>
      <protection locked="0"/>
    </xf>
    <xf numFmtId="0" fontId="16" fillId="0" borderId="0" xfId="5" applyFont="1" applyFill="1" applyBorder="1"/>
    <xf numFmtId="0" fontId="16" fillId="0" borderId="0" xfId="5" applyFont="1" applyFill="1" applyBorder="1" applyAlignment="1">
      <alignment horizontal="center"/>
    </xf>
    <xf numFmtId="0" fontId="16" fillId="0" borderId="0" xfId="4" applyFont="1" applyFill="1" applyBorder="1" applyAlignment="1">
      <alignment wrapText="1"/>
    </xf>
    <xf numFmtId="0" fontId="8" fillId="0" borderId="0" xfId="4" applyFont="1" applyFill="1" applyBorder="1" applyAlignment="1">
      <alignment horizontal="center" vertical="center"/>
    </xf>
    <xf numFmtId="0" fontId="9" fillId="0" borderId="0" xfId="4" applyFont="1" applyFill="1" applyBorder="1" applyAlignment="1">
      <alignment horizontal="left" vertical="center" wrapText="1"/>
    </xf>
    <xf numFmtId="0" fontId="8" fillId="0" borderId="0" xfId="4" applyFont="1" applyFill="1" applyBorder="1" applyAlignment="1">
      <alignment horizontal="center" vertical="center" wrapText="1"/>
    </xf>
    <xf numFmtId="0" fontId="9" fillId="0" borderId="0" xfId="4" applyFont="1" applyFill="1" applyAlignment="1">
      <alignment horizontal="left" vertical="center" wrapText="1"/>
    </xf>
    <xf numFmtId="0" fontId="37" fillId="10" borderId="50" xfId="4" applyFill="1" applyBorder="1" applyAlignment="1">
      <alignment vertical="center" wrapText="1"/>
    </xf>
    <xf numFmtId="0" fontId="37" fillId="10" borderId="51" xfId="4" applyFill="1" applyBorder="1" applyAlignment="1">
      <alignment vertical="center" wrapText="1"/>
    </xf>
    <xf numFmtId="0" fontId="53" fillId="10" borderId="51" xfId="4" applyFont="1" applyFill="1" applyBorder="1"/>
    <xf numFmtId="0" fontId="37" fillId="10" borderId="51" xfId="4" applyFill="1" applyBorder="1"/>
    <xf numFmtId="0" fontId="54" fillId="10" borderId="51" xfId="4" applyFont="1" applyFill="1" applyBorder="1"/>
    <xf numFmtId="0" fontId="37" fillId="10" borderId="52" xfId="4" applyFill="1" applyBorder="1"/>
    <xf numFmtId="0" fontId="37" fillId="10" borderId="53" xfId="4" applyFill="1" applyBorder="1" applyAlignment="1">
      <alignment vertical="center" wrapText="1"/>
    </xf>
    <xf numFmtId="0" fontId="37" fillId="7" borderId="54" xfId="4" applyFill="1" applyBorder="1" applyAlignment="1">
      <alignment vertical="center" wrapText="1"/>
    </xf>
    <xf numFmtId="0" fontId="37" fillId="7" borderId="55" xfId="4" applyFill="1" applyBorder="1" applyAlignment="1">
      <alignment vertical="center" wrapText="1"/>
    </xf>
    <xf numFmtId="0" fontId="37" fillId="7" borderId="55" xfId="4" applyFill="1" applyBorder="1"/>
    <xf numFmtId="0" fontId="37" fillId="0" borderId="55" xfId="4" applyFill="1" applyBorder="1"/>
    <xf numFmtId="0" fontId="37" fillId="7" borderId="56" xfId="4" applyFill="1" applyBorder="1"/>
    <xf numFmtId="0" fontId="37" fillId="10" borderId="57" xfId="4" applyFill="1" applyBorder="1"/>
    <xf numFmtId="0" fontId="8" fillId="7" borderId="0" xfId="4" applyFont="1" applyFill="1" applyBorder="1" applyAlignment="1">
      <alignment horizontal="center" vertical="center" wrapText="1"/>
    </xf>
    <xf numFmtId="0" fontId="8" fillId="7" borderId="0" xfId="4" applyFont="1" applyFill="1" applyBorder="1" applyAlignment="1">
      <alignment horizontal="center"/>
    </xf>
    <xf numFmtId="0" fontId="8" fillId="11" borderId="1" xfId="4" applyFont="1" applyFill="1" applyBorder="1" applyAlignment="1">
      <alignment horizontal="center" vertical="center" wrapText="1"/>
    </xf>
    <xf numFmtId="0" fontId="37" fillId="7" borderId="58" xfId="4" applyFill="1" applyBorder="1"/>
    <xf numFmtId="0" fontId="8" fillId="0" borderId="0" xfId="4" applyFont="1" applyBorder="1" applyAlignment="1">
      <alignment horizontal="center"/>
    </xf>
    <xf numFmtId="0" fontId="54" fillId="7" borderId="0" xfId="4" applyFont="1" applyFill="1" applyBorder="1" applyAlignment="1">
      <alignment horizontal="center"/>
    </xf>
    <xf numFmtId="0" fontId="13" fillId="0" borderId="0" xfId="4" applyFont="1" applyFill="1" applyBorder="1" applyAlignment="1">
      <alignment horizontal="center" vertical="center" wrapText="1"/>
    </xf>
    <xf numFmtId="0" fontId="55" fillId="7" borderId="0" xfId="4" applyFont="1" applyFill="1"/>
    <xf numFmtId="0" fontId="8" fillId="0" borderId="0" xfId="4" applyFont="1" applyFill="1" applyBorder="1" applyAlignment="1">
      <alignment horizontal="center"/>
    </xf>
    <xf numFmtId="0" fontId="8" fillId="12" borderId="1" xfId="4" applyFont="1" applyFill="1" applyBorder="1" applyAlignment="1">
      <alignment horizontal="center" vertical="center" wrapText="1"/>
    </xf>
    <xf numFmtId="0" fontId="37" fillId="7" borderId="0" xfId="4" applyFill="1" applyAlignment="1">
      <alignment vertical="center" wrapText="1"/>
    </xf>
    <xf numFmtId="0" fontId="37" fillId="0" borderId="58" xfId="4" applyFill="1" applyBorder="1" applyAlignment="1">
      <alignment vertical="center" wrapText="1"/>
    </xf>
    <xf numFmtId="0" fontId="8" fillId="0" borderId="7" xfId="4" applyFont="1" applyFill="1" applyBorder="1" applyAlignment="1">
      <alignment horizontal="center" vertical="center" wrapText="1"/>
    </xf>
    <xf numFmtId="0" fontId="21" fillId="0" borderId="5" xfId="4" applyFont="1" applyFill="1" applyBorder="1" applyAlignment="1">
      <alignment vertical="top" wrapText="1"/>
    </xf>
    <xf numFmtId="0" fontId="16" fillId="0" borderId="0" xfId="4" applyFont="1" applyFill="1" applyBorder="1" applyAlignment="1">
      <alignment horizontal="center" vertical="center"/>
    </xf>
    <xf numFmtId="0" fontId="23" fillId="0" borderId="0" xfId="4" applyFont="1" applyFill="1" applyBorder="1" applyAlignment="1">
      <alignment horizontal="center" vertical="center" wrapText="1"/>
    </xf>
    <xf numFmtId="0" fontId="8" fillId="13" borderId="1" xfId="4" applyFont="1" applyFill="1" applyBorder="1" applyAlignment="1">
      <alignment horizontal="center" wrapText="1"/>
    </xf>
    <xf numFmtId="0" fontId="37" fillId="7" borderId="60" xfId="4" applyFill="1" applyBorder="1" applyAlignment="1">
      <alignment vertical="center" wrapText="1"/>
    </xf>
    <xf numFmtId="0" fontId="37" fillId="10" borderId="49" xfId="4" applyFill="1" applyBorder="1" applyAlignment="1">
      <alignment vertical="center" wrapText="1"/>
    </xf>
    <xf numFmtId="0" fontId="37" fillId="10" borderId="62" xfId="4" applyFill="1" applyBorder="1" applyAlignment="1">
      <alignment vertical="center" wrapText="1"/>
    </xf>
    <xf numFmtId="0" fontId="37" fillId="10" borderId="62" xfId="4" applyFill="1" applyBorder="1"/>
    <xf numFmtId="0" fontId="37" fillId="10" borderId="63" xfId="4" applyFill="1" applyBorder="1"/>
    <xf numFmtId="0" fontId="37" fillId="3" borderId="0" xfId="4" applyFill="1" applyAlignment="1" applyProtection="1">
      <alignment horizontal="center"/>
    </xf>
    <xf numFmtId="0" fontId="5" fillId="3" borderId="0" xfId="4" applyFont="1" applyFill="1" applyAlignment="1" applyProtection="1">
      <alignment horizontal="right"/>
    </xf>
    <xf numFmtId="0" fontId="6" fillId="4" borderId="0" xfId="4" applyFont="1" applyFill="1" applyProtection="1"/>
    <xf numFmtId="0" fontId="56" fillId="4" borderId="0" xfId="4" applyFont="1" applyFill="1" applyAlignment="1" applyProtection="1">
      <alignment horizontal="center"/>
    </xf>
    <xf numFmtId="0" fontId="57" fillId="4" borderId="0" xfId="4" applyFont="1" applyFill="1" applyBorder="1" applyAlignment="1" applyProtection="1">
      <alignment wrapText="1"/>
    </xf>
    <xf numFmtId="0" fontId="57" fillId="4" borderId="0" xfId="4" applyFont="1" applyFill="1" applyBorder="1" applyProtection="1"/>
    <xf numFmtId="0" fontId="49" fillId="4" borderId="0" xfId="4" applyFont="1" applyFill="1" applyAlignment="1" applyProtection="1">
      <alignment horizontal="center" vertical="center"/>
    </xf>
    <xf numFmtId="0" fontId="58" fillId="4" borderId="0" xfId="4" applyFont="1" applyFill="1" applyAlignment="1" applyProtection="1">
      <alignment horizontal="left" vertical="center" wrapText="1"/>
    </xf>
    <xf numFmtId="0" fontId="49" fillId="4" borderId="0" xfId="4" applyFont="1" applyFill="1" applyAlignment="1" applyProtection="1">
      <alignment horizontal="center" vertical="center" wrapText="1"/>
    </xf>
    <xf numFmtId="0" fontId="13" fillId="4" borderId="0" xfId="4" applyFont="1" applyFill="1" applyProtection="1"/>
    <xf numFmtId="0" fontId="37" fillId="4" borderId="0" xfId="4" applyFill="1" applyProtection="1"/>
    <xf numFmtId="0" fontId="37" fillId="3" borderId="0" xfId="4" applyFill="1" applyProtection="1"/>
    <xf numFmtId="0" fontId="10" fillId="3" borderId="0" xfId="4" applyFont="1" applyFill="1" applyBorder="1" applyAlignment="1" applyProtection="1">
      <alignment horizontal="left"/>
    </xf>
    <xf numFmtId="0" fontId="37" fillId="0" borderId="0" xfId="4" applyProtection="1"/>
    <xf numFmtId="0" fontId="37" fillId="14" borderId="0" xfId="4" applyFill="1" applyProtection="1"/>
    <xf numFmtId="0" fontId="6" fillId="0" borderId="0" xfId="4" applyFont="1" applyFill="1" applyProtection="1"/>
    <xf numFmtId="0" fontId="56" fillId="0" borderId="0" xfId="4" applyFont="1" applyFill="1" applyAlignment="1" applyProtection="1">
      <alignment horizontal="center"/>
    </xf>
    <xf numFmtId="0" fontId="57" fillId="0" borderId="0" xfId="4" applyFont="1" applyFill="1" applyBorder="1" applyAlignment="1" applyProtection="1">
      <alignment wrapText="1"/>
    </xf>
    <xf numFmtId="0" fontId="57" fillId="0" borderId="0" xfId="4" applyFont="1" applyFill="1" applyProtection="1"/>
    <xf numFmtId="0" fontId="49" fillId="0" borderId="0" xfId="4" applyFont="1" applyFill="1" applyAlignment="1" applyProtection="1">
      <alignment horizontal="center" vertical="center"/>
    </xf>
    <xf numFmtId="0" fontId="58" fillId="0" borderId="0" xfId="4" applyFont="1" applyFill="1" applyAlignment="1" applyProtection="1">
      <alignment horizontal="left" vertical="center" wrapText="1"/>
    </xf>
    <xf numFmtId="0" fontId="49" fillId="0" borderId="0" xfId="4" applyFont="1" applyFill="1" applyAlignment="1" applyProtection="1">
      <alignment horizontal="center" vertical="center" wrapText="1"/>
    </xf>
    <xf numFmtId="0" fontId="13" fillId="0" borderId="0" xfId="4" applyFont="1" applyFill="1" applyProtection="1"/>
    <xf numFmtId="0" fontId="37" fillId="0" borderId="0" xfId="4" applyFill="1" applyProtection="1"/>
    <xf numFmtId="0" fontId="12" fillId="0" borderId="7" xfId="4" applyFont="1" applyFill="1" applyBorder="1" applyProtection="1"/>
    <xf numFmtId="0" fontId="12" fillId="0" borderId="7" xfId="4" applyFont="1" applyFill="1" applyBorder="1" applyAlignment="1" applyProtection="1">
      <alignment horizontal="center"/>
      <protection locked="0"/>
    </xf>
    <xf numFmtId="0" fontId="11" fillId="0" borderId="7" xfId="4" applyFont="1" applyFill="1" applyBorder="1" applyAlignment="1" applyProtection="1">
      <alignment wrapText="1"/>
      <protection locked="0"/>
    </xf>
    <xf numFmtId="0" fontId="11" fillId="0" borderId="7" xfId="4" applyFont="1" applyFill="1" applyBorder="1" applyProtection="1">
      <protection locked="0"/>
    </xf>
    <xf numFmtId="0" fontId="8" fillId="0" borderId="7" xfId="4" applyFont="1" applyFill="1" applyBorder="1" applyAlignment="1" applyProtection="1">
      <alignment horizontal="center" vertical="center"/>
      <protection locked="0"/>
    </xf>
    <xf numFmtId="0" fontId="9" fillId="0" borderId="7" xfId="4" applyFont="1" applyFill="1" applyBorder="1" applyAlignment="1" applyProtection="1">
      <alignment horizontal="left" vertical="center" wrapText="1"/>
      <protection locked="0"/>
    </xf>
    <xf numFmtId="0" fontId="8" fillId="0" borderId="7" xfId="4" applyFont="1" applyFill="1" applyBorder="1" applyAlignment="1" applyProtection="1">
      <alignment horizontal="center" vertical="center" wrapText="1"/>
      <protection locked="0"/>
    </xf>
    <xf numFmtId="0" fontId="9" fillId="0" borderId="7" xfId="4" applyFont="1" applyFill="1" applyBorder="1" applyAlignment="1" applyProtection="1">
      <alignment horizontal="left" vertical="center" wrapText="1"/>
    </xf>
    <xf numFmtId="0" fontId="8" fillId="0" borderId="7" xfId="4" applyFont="1" applyFill="1" applyBorder="1" applyAlignment="1" applyProtection="1">
      <alignment horizontal="center" vertical="center"/>
    </xf>
    <xf numFmtId="0" fontId="8" fillId="0" borderId="7" xfId="4" applyFont="1" applyFill="1" applyBorder="1" applyAlignment="1" applyProtection="1">
      <alignment horizontal="center" vertical="center" wrapText="1"/>
    </xf>
    <xf numFmtId="0" fontId="12" fillId="0" borderId="7" xfId="4" applyFont="1" applyFill="1" applyBorder="1" applyProtection="1">
      <protection locked="0"/>
    </xf>
    <xf numFmtId="0" fontId="13" fillId="0" borderId="7" xfId="4" applyFont="1" applyFill="1" applyBorder="1" applyProtection="1">
      <protection locked="0"/>
    </xf>
    <xf numFmtId="0" fontId="37" fillId="0" borderId="7" xfId="4" applyFill="1" applyBorder="1" applyProtection="1">
      <protection locked="0"/>
    </xf>
    <xf numFmtId="0" fontId="59" fillId="3" borderId="0" xfId="4" applyFont="1" applyFill="1" applyProtection="1"/>
    <xf numFmtId="0" fontId="55" fillId="3" borderId="0" xfId="4" applyFont="1" applyFill="1" applyProtection="1"/>
    <xf numFmtId="0" fontId="37" fillId="3" borderId="0" xfId="4" applyFont="1" applyFill="1" applyAlignment="1" applyProtection="1">
      <alignment horizontal="center"/>
    </xf>
    <xf numFmtId="0" fontId="13" fillId="5" borderId="0" xfId="4" applyFont="1" applyFill="1" applyBorder="1" applyProtection="1"/>
    <xf numFmtId="0" fontId="37" fillId="3" borderId="0" xfId="4" applyFont="1" applyFill="1" applyProtection="1"/>
    <xf numFmtId="0" fontId="59" fillId="3" borderId="0" xfId="4" applyFont="1" applyFill="1" applyAlignment="1" applyProtection="1">
      <alignment vertical="top"/>
    </xf>
    <xf numFmtId="0" fontId="4" fillId="3" borderId="0" xfId="4" applyFont="1" applyFill="1" applyProtection="1"/>
    <xf numFmtId="0" fontId="37" fillId="0" borderId="0" xfId="4" applyFont="1" applyProtection="1"/>
    <xf numFmtId="0" fontId="37" fillId="0" borderId="0" xfId="4" applyAlignment="1" applyProtection="1">
      <alignment horizontal="center"/>
    </xf>
    <xf numFmtId="0" fontId="13" fillId="0" borderId="0" xfId="4" applyFont="1" applyAlignment="1" applyProtection="1">
      <alignment wrapText="1"/>
    </xf>
    <xf numFmtId="0" fontId="8" fillId="0" borderId="0" xfId="4" applyFont="1" applyFill="1" applyAlignment="1" applyProtection="1">
      <alignment horizontal="center" vertical="center"/>
    </xf>
    <xf numFmtId="0" fontId="29" fillId="0" borderId="7" xfId="4" applyFont="1" applyFill="1" applyBorder="1" applyAlignment="1" applyProtection="1"/>
    <xf numFmtId="0" fontId="21" fillId="0" borderId="7" xfId="4" applyFont="1" applyFill="1" applyBorder="1" applyAlignment="1" applyProtection="1">
      <alignment horizontal="right"/>
    </xf>
    <xf numFmtId="0" fontId="37" fillId="0" borderId="0" xfId="4" applyFill="1" applyAlignment="1" applyProtection="1"/>
    <xf numFmtId="0" fontId="63" fillId="3" borderId="0" xfId="4" applyFont="1" applyFill="1" applyProtection="1"/>
    <xf numFmtId="0" fontId="65" fillId="15" borderId="34" xfId="6" applyFont="1" applyFill="1" applyBorder="1" applyAlignment="1" applyProtection="1">
      <alignment horizontal="center"/>
    </xf>
    <xf numFmtId="0" fontId="65" fillId="16" borderId="34" xfId="6" applyFont="1" applyFill="1" applyBorder="1" applyAlignment="1" applyProtection="1">
      <alignment horizontal="center"/>
    </xf>
    <xf numFmtId="0" fontId="65" fillId="15" borderId="34" xfId="6" applyFont="1" applyFill="1" applyBorder="1" applyAlignment="1" applyProtection="1">
      <alignment horizontal="center" wrapText="1"/>
    </xf>
    <xf numFmtId="0" fontId="5" fillId="3" borderId="0" xfId="4" applyFont="1" applyFill="1" applyAlignment="1" applyProtection="1">
      <alignment horizontal="center" vertical="center"/>
    </xf>
    <xf numFmtId="0" fontId="5" fillId="3" borderId="0" xfId="4" applyFont="1" applyFill="1" applyAlignment="1" applyProtection="1">
      <alignment horizontal="right" vertical="center"/>
    </xf>
    <xf numFmtId="0" fontId="23" fillId="3" borderId="8" xfId="4" applyFont="1" applyFill="1" applyBorder="1" applyAlignment="1" applyProtection="1">
      <alignment horizontal="center" vertical="center" wrapText="1"/>
    </xf>
    <xf numFmtId="0" fontId="23" fillId="3" borderId="8" xfId="4" applyFont="1" applyFill="1" applyBorder="1" applyAlignment="1" applyProtection="1">
      <alignment horizontal="center" vertical="center"/>
    </xf>
    <xf numFmtId="0" fontId="24" fillId="3" borderId="8" xfId="4" applyFont="1" applyFill="1" applyBorder="1" applyAlignment="1" applyProtection="1">
      <alignment horizontal="left" vertical="center" wrapText="1"/>
    </xf>
    <xf numFmtId="0" fontId="23" fillId="6" borderId="9" xfId="4" applyNumberFormat="1" applyFont="1" applyFill="1" applyBorder="1" applyAlignment="1" applyProtection="1">
      <alignment horizontal="center" vertical="center"/>
      <protection locked="0"/>
    </xf>
    <xf numFmtId="0" fontId="24" fillId="6" borderId="9" xfId="4" applyNumberFormat="1" applyFont="1" applyFill="1" applyBorder="1" applyAlignment="1" applyProtection="1">
      <alignment horizontal="left" vertical="center"/>
      <protection locked="0"/>
    </xf>
    <xf numFmtId="0" fontId="24" fillId="6" borderId="9" xfId="4" applyNumberFormat="1" applyFont="1" applyFill="1" applyBorder="1" applyAlignment="1" applyProtection="1">
      <alignment horizontal="left" vertical="center" wrapText="1"/>
      <protection locked="0"/>
    </xf>
    <xf numFmtId="0" fontId="23" fillId="6" borderId="9" xfId="4" applyNumberFormat="1" applyFont="1" applyFill="1" applyBorder="1" applyAlignment="1" applyProtection="1">
      <alignment horizontal="center" vertical="center" wrapText="1"/>
      <protection locked="0"/>
    </xf>
    <xf numFmtId="0" fontId="5" fillId="0" borderId="0" xfId="4" applyFont="1" applyAlignment="1" applyProtection="1">
      <alignment horizontal="center" vertical="center"/>
    </xf>
    <xf numFmtId="0" fontId="65" fillId="17" borderId="64" xfId="7" applyFont="1" applyFill="1" applyBorder="1" applyAlignment="1" applyProtection="1">
      <alignment horizontal="right" wrapText="1"/>
    </xf>
    <xf numFmtId="0" fontId="2" fillId="14" borderId="1" xfId="8" applyFont="1" applyFill="1" applyBorder="1"/>
    <xf numFmtId="0" fontId="37" fillId="3" borderId="0" xfId="4" applyFill="1" applyAlignment="1" applyProtection="1">
      <alignment horizontal="center" vertical="center"/>
    </xf>
    <xf numFmtId="0" fontId="8" fillId="3" borderId="0" xfId="4" applyFont="1" applyFill="1" applyAlignment="1" applyProtection="1">
      <alignment horizontal="right" vertical="center" wrapText="1"/>
    </xf>
    <xf numFmtId="0" fontId="8" fillId="0" borderId="10" xfId="4" applyFont="1" applyBorder="1" applyAlignment="1" applyProtection="1">
      <alignment horizontal="center" vertical="center"/>
    </xf>
    <xf numFmtId="0" fontId="8" fillId="0" borderId="10" xfId="4" applyFont="1" applyBorder="1" applyAlignment="1" applyProtection="1">
      <alignment horizontal="left" vertical="center" wrapText="1"/>
    </xf>
    <xf numFmtId="0" fontId="8" fillId="0" borderId="10" xfId="4" applyFont="1" applyFill="1" applyBorder="1" applyAlignment="1" applyProtection="1">
      <alignment horizontal="center" vertical="center"/>
    </xf>
    <xf numFmtId="0" fontId="9" fillId="0" borderId="10" xfId="4" applyFont="1" applyBorder="1" applyAlignment="1" applyProtection="1">
      <alignment horizontal="left" vertical="center" wrapText="1"/>
      <protection locked="0"/>
    </xf>
    <xf numFmtId="0" fontId="8" fillId="0" borderId="10" xfId="4" applyFont="1" applyBorder="1" applyAlignment="1" applyProtection="1">
      <alignment horizontal="center" vertical="center" wrapText="1"/>
      <protection locked="0"/>
    </xf>
    <xf numFmtId="4" fontId="8" fillId="0" borderId="10" xfId="4" applyNumberFormat="1" applyFont="1" applyBorder="1" applyAlignment="1" applyProtection="1">
      <alignment horizontal="right" vertical="center" wrapText="1"/>
      <protection locked="0"/>
    </xf>
    <xf numFmtId="0" fontId="37" fillId="0" borderId="0" xfId="4" applyAlignment="1" applyProtection="1">
      <alignment vertical="center"/>
    </xf>
    <xf numFmtId="0" fontId="37" fillId="3" borderId="0" xfId="4" applyFill="1" applyAlignment="1" applyProtection="1">
      <alignment vertical="center"/>
    </xf>
    <xf numFmtId="0" fontId="8" fillId="3" borderId="10" xfId="4" applyFont="1" applyFill="1" applyBorder="1" applyAlignment="1" applyProtection="1">
      <alignment horizontal="center" vertical="center"/>
    </xf>
    <xf numFmtId="0" fontId="8" fillId="3" borderId="65" xfId="4" applyFont="1" applyFill="1" applyBorder="1" applyAlignment="1" applyProtection="1">
      <alignment horizontal="left" vertical="center" wrapText="1"/>
    </xf>
    <xf numFmtId="0" fontId="8" fillId="3" borderId="65" xfId="4" applyFont="1" applyFill="1" applyBorder="1" applyAlignment="1" applyProtection="1">
      <alignment horizontal="center" vertical="center" wrapText="1"/>
    </xf>
    <xf numFmtId="0" fontId="8" fillId="3" borderId="65" xfId="4" applyFont="1" applyFill="1" applyBorder="1" applyAlignment="1" applyProtection="1">
      <alignment horizontal="center" vertical="center"/>
    </xf>
    <xf numFmtId="0" fontId="9" fillId="3" borderId="10" xfId="4" applyFont="1" applyFill="1" applyBorder="1" applyAlignment="1" applyProtection="1">
      <alignment horizontal="left" vertical="center" wrapText="1"/>
    </xf>
    <xf numFmtId="0" fontId="8" fillId="3" borderId="10" xfId="4" applyFont="1" applyFill="1" applyBorder="1" applyAlignment="1" applyProtection="1">
      <alignment horizontal="center" vertical="center" wrapText="1"/>
    </xf>
    <xf numFmtId="0" fontId="8" fillId="0" borderId="11" xfId="4" applyFont="1" applyBorder="1" applyAlignment="1" applyProtection="1">
      <alignment horizontal="center" vertical="center"/>
    </xf>
    <xf numFmtId="0" fontId="8" fillId="0" borderId="11" xfId="4" applyFont="1" applyBorder="1" applyAlignment="1" applyProtection="1">
      <alignment horizontal="left" vertical="center" wrapText="1"/>
    </xf>
    <xf numFmtId="0" fontId="9" fillId="0" borderId="11" xfId="4" applyFont="1" applyBorder="1" applyAlignment="1" applyProtection="1">
      <alignment horizontal="left" vertical="center" wrapText="1"/>
      <protection locked="0"/>
    </xf>
    <xf numFmtId="0" fontId="8" fillId="0" borderId="11" xfId="4" applyFont="1" applyBorder="1" applyAlignment="1" applyProtection="1">
      <alignment horizontal="center" vertical="center" wrapText="1"/>
      <protection locked="0"/>
    </xf>
    <xf numFmtId="4" fontId="8" fillId="0" borderId="11" xfId="4" applyNumberFormat="1" applyFont="1" applyBorder="1" applyAlignment="1" applyProtection="1">
      <alignment horizontal="right" vertical="center" wrapText="1"/>
      <protection locked="0"/>
    </xf>
    <xf numFmtId="4" fontId="9" fillId="0" borderId="11" xfId="4" applyNumberFormat="1" applyFont="1" applyBorder="1" applyAlignment="1" applyProtection="1">
      <alignment horizontal="right" vertical="center" wrapText="1"/>
      <protection locked="0"/>
    </xf>
    <xf numFmtId="0" fontId="8" fillId="3" borderId="11" xfId="4" applyFont="1" applyFill="1" applyBorder="1" applyAlignment="1" applyProtection="1">
      <alignment horizontal="center" vertical="center"/>
    </xf>
    <xf numFmtId="0" fontId="8" fillId="3" borderId="11" xfId="4" applyFont="1" applyFill="1" applyBorder="1" applyAlignment="1" applyProtection="1">
      <alignment horizontal="left" vertical="center" wrapText="1"/>
    </xf>
    <xf numFmtId="0" fontId="8" fillId="3" borderId="11" xfId="4" applyFont="1" applyFill="1" applyBorder="1" applyAlignment="1" applyProtection="1">
      <alignment horizontal="center" vertical="center" wrapText="1"/>
    </xf>
    <xf numFmtId="0" fontId="9" fillId="3" borderId="11" xfId="4" applyFont="1" applyFill="1" applyBorder="1" applyAlignment="1" applyProtection="1">
      <alignment horizontal="left" vertical="center" wrapText="1"/>
    </xf>
    <xf numFmtId="0" fontId="37" fillId="0" borderId="0" xfId="4" applyFont="1" applyAlignment="1" applyProtection="1">
      <alignment vertical="center"/>
    </xf>
    <xf numFmtId="0" fontId="8" fillId="0" borderId="11" xfId="4" applyFont="1" applyFill="1" applyBorder="1" applyAlignment="1" applyProtection="1">
      <alignment horizontal="left" vertical="center" wrapText="1"/>
    </xf>
    <xf numFmtId="0" fontId="23" fillId="0" borderId="10" xfId="4" applyFont="1" applyBorder="1" applyAlignment="1" applyProtection="1">
      <alignment horizontal="center" vertical="center"/>
    </xf>
    <xf numFmtId="0" fontId="23" fillId="0" borderId="11" xfId="4" applyFont="1" applyFill="1" applyBorder="1" applyAlignment="1" applyProtection="1">
      <alignment horizontal="left" vertical="center" wrapText="1"/>
    </xf>
    <xf numFmtId="0" fontId="9" fillId="0" borderId="11" xfId="4" applyFont="1" applyFill="1" applyBorder="1" applyAlignment="1" applyProtection="1">
      <alignment horizontal="left" vertical="center" wrapText="1"/>
      <protection locked="0"/>
    </xf>
    <xf numFmtId="0" fontId="8" fillId="0" borderId="11" xfId="4" applyFont="1" applyFill="1" applyBorder="1" applyAlignment="1" applyProtection="1">
      <alignment horizontal="center" vertical="center" wrapText="1"/>
      <protection locked="0"/>
    </xf>
    <xf numFmtId="0" fontId="37" fillId="0" borderId="0" xfId="4" applyFont="1" applyFill="1" applyAlignment="1" applyProtection="1">
      <alignment vertical="center"/>
    </xf>
    <xf numFmtId="0" fontId="23" fillId="3" borderId="11" xfId="4" applyFont="1" applyFill="1" applyBorder="1" applyAlignment="1" applyProtection="1">
      <alignment horizontal="left" vertical="center" wrapText="1"/>
    </xf>
    <xf numFmtId="0" fontId="26" fillId="3" borderId="0" xfId="4" applyFont="1" applyFill="1" applyAlignment="1" applyProtection="1">
      <alignment horizontal="center" vertical="center"/>
    </xf>
    <xf numFmtId="0" fontId="8" fillId="3" borderId="66" xfId="4" applyFont="1" applyFill="1" applyBorder="1" applyAlignment="1" applyProtection="1">
      <alignment horizontal="center" vertical="center"/>
    </xf>
    <xf numFmtId="0" fontId="9" fillId="3" borderId="66" xfId="4" applyFont="1" applyFill="1" applyBorder="1" applyAlignment="1" applyProtection="1">
      <alignment horizontal="left" vertical="center" wrapText="1"/>
    </xf>
    <xf numFmtId="0" fontId="8" fillId="0" borderId="66" xfId="4" applyFont="1" applyBorder="1" applyAlignment="1" applyProtection="1">
      <alignment horizontal="center" vertical="center"/>
    </xf>
    <xf numFmtId="0" fontId="8" fillId="0" borderId="67" xfId="4" applyFont="1" applyFill="1" applyBorder="1" applyAlignment="1" applyProtection="1">
      <alignment horizontal="left" vertical="center" wrapText="1"/>
    </xf>
    <xf numFmtId="0" fontId="8" fillId="0" borderId="66" xfId="4" applyFont="1" applyBorder="1" applyAlignment="1" applyProtection="1">
      <alignment horizontal="center" vertical="center" wrapText="1"/>
      <protection locked="0"/>
    </xf>
    <xf numFmtId="0" fontId="9" fillId="0" borderId="66" xfId="4" applyFont="1" applyBorder="1" applyAlignment="1" applyProtection="1">
      <alignment horizontal="left" vertical="center" wrapText="1"/>
      <protection locked="0"/>
    </xf>
    <xf numFmtId="0" fontId="27" fillId="3" borderId="67" xfId="4" applyFont="1" applyFill="1" applyBorder="1" applyAlignment="1" applyProtection="1">
      <alignment vertical="center" wrapText="1"/>
    </xf>
    <xf numFmtId="0" fontId="8" fillId="3" borderId="67" xfId="4" applyFont="1" applyFill="1" applyBorder="1" applyAlignment="1" applyProtection="1">
      <alignment horizontal="center" vertical="center" wrapText="1"/>
    </xf>
    <xf numFmtId="0" fontId="9" fillId="3" borderId="67" xfId="4" applyFont="1" applyFill="1" applyBorder="1" applyAlignment="1" applyProtection="1">
      <alignment horizontal="left" vertical="center" wrapText="1"/>
    </xf>
    <xf numFmtId="0" fontId="8" fillId="0" borderId="66" xfId="4" applyFont="1" applyFill="1" applyBorder="1" applyAlignment="1" applyProtection="1">
      <alignment horizontal="center" vertical="center" wrapText="1"/>
      <protection locked="0"/>
    </xf>
    <xf numFmtId="0" fontId="9" fillId="0" borderId="66" xfId="4" applyFont="1" applyFill="1" applyBorder="1" applyAlignment="1" applyProtection="1">
      <alignment horizontal="left" vertical="center" wrapText="1"/>
      <protection locked="0"/>
    </xf>
    <xf numFmtId="0" fontId="8" fillId="3" borderId="11" xfId="4" applyFont="1" applyFill="1" applyBorder="1" applyAlignment="1" applyProtection="1">
      <alignment vertical="center" wrapText="1"/>
    </xf>
    <xf numFmtId="0" fontId="8" fillId="0" borderId="12" xfId="4" applyFont="1" applyBorder="1" applyAlignment="1" applyProtection="1">
      <alignment horizontal="center" vertical="center"/>
    </xf>
    <xf numFmtId="0" fontId="8" fillId="0" borderId="12" xfId="4" applyFont="1" applyFill="1" applyBorder="1" applyAlignment="1" applyProtection="1">
      <alignment horizontal="left" vertical="center" wrapText="1"/>
    </xf>
    <xf numFmtId="0" fontId="8" fillId="0" borderId="12" xfId="4" applyFont="1" applyFill="1" applyBorder="1" applyAlignment="1" applyProtection="1">
      <alignment horizontal="center" vertical="center"/>
    </xf>
    <xf numFmtId="0" fontId="8" fillId="0" borderId="12" xfId="4" applyFont="1" applyFill="1" applyBorder="1" applyAlignment="1" applyProtection="1">
      <alignment horizontal="center" vertical="center" wrapText="1"/>
      <protection locked="0"/>
    </xf>
    <xf numFmtId="0" fontId="9" fillId="0" borderId="12" xfId="4" applyFont="1" applyFill="1" applyBorder="1" applyAlignment="1" applyProtection="1">
      <alignment horizontal="left" vertical="center" wrapText="1"/>
      <protection locked="0"/>
    </xf>
    <xf numFmtId="0" fontId="8" fillId="3" borderId="67" xfId="4" applyFont="1" applyFill="1" applyBorder="1" applyAlignment="1" applyProtection="1">
      <alignment horizontal="center" vertical="center"/>
    </xf>
    <xf numFmtId="0" fontId="8" fillId="3" borderId="12" xfId="4" applyFont="1" applyFill="1" applyBorder="1" applyAlignment="1" applyProtection="1">
      <alignment horizontal="center" vertical="center"/>
    </xf>
    <xf numFmtId="0" fontId="8" fillId="3" borderId="68" xfId="4" applyFont="1" applyFill="1" applyBorder="1" applyAlignment="1" applyProtection="1">
      <alignment horizontal="left" vertical="center" wrapText="1"/>
    </xf>
    <xf numFmtId="0" fontId="8" fillId="3" borderId="12" xfId="4" applyFont="1" applyFill="1" applyBorder="1" applyAlignment="1" applyProtection="1">
      <alignment horizontal="center" vertical="center" wrapText="1"/>
    </xf>
    <xf numFmtId="0" fontId="9" fillId="3" borderId="12" xfId="4" applyFont="1" applyFill="1" applyBorder="1" applyAlignment="1" applyProtection="1">
      <alignment horizontal="left" vertical="center" wrapText="1"/>
    </xf>
    <xf numFmtId="0" fontId="37" fillId="0" borderId="0" xfId="4" applyBorder="1" applyAlignment="1" applyProtection="1">
      <alignment vertical="center"/>
    </xf>
    <xf numFmtId="0" fontId="28" fillId="0" borderId="0" xfId="4" applyFont="1" applyAlignment="1" applyProtection="1">
      <alignment vertical="center"/>
    </xf>
    <xf numFmtId="0" fontId="37" fillId="0" borderId="0" xfId="4" applyAlignment="1" applyProtection="1">
      <alignment wrapText="1"/>
    </xf>
    <xf numFmtId="0" fontId="8" fillId="0" borderId="0" xfId="4" applyFont="1" applyAlignment="1" applyProtection="1">
      <alignment horizontal="center" vertical="center"/>
    </xf>
    <xf numFmtId="0" fontId="9" fillId="0" borderId="0" xfId="4" applyFont="1" applyAlignment="1" applyProtection="1">
      <alignment horizontal="left" vertical="center" wrapText="1"/>
    </xf>
    <xf numFmtId="0" fontId="8" fillId="0" borderId="0" xfId="4" applyFont="1" applyAlignment="1" applyProtection="1">
      <alignment horizontal="center" vertical="center" wrapText="1"/>
    </xf>
    <xf numFmtId="0" fontId="13" fillId="0" borderId="0" xfId="4" applyFont="1" applyProtection="1"/>
    <xf numFmtId="0" fontId="16" fillId="0" borderId="0" xfId="4" applyFont="1" applyFill="1" applyProtection="1"/>
    <xf numFmtId="0" fontId="6" fillId="0" borderId="0" xfId="4" applyFont="1" applyFill="1" applyAlignment="1" applyProtection="1">
      <alignment horizontal="center"/>
    </xf>
    <xf numFmtId="0" fontId="16" fillId="0" borderId="0" xfId="4" applyFont="1" applyFill="1" applyAlignment="1" applyProtection="1">
      <alignment wrapText="1"/>
    </xf>
    <xf numFmtId="0" fontId="9" fillId="0" borderId="0" xfId="4" applyFont="1" applyFill="1" applyAlignment="1" applyProtection="1">
      <alignment horizontal="left" vertical="center" wrapText="1"/>
    </xf>
    <xf numFmtId="0" fontId="8" fillId="0" borderId="0" xfId="4" applyFont="1" applyFill="1" applyAlignment="1" applyProtection="1">
      <alignment horizontal="center" vertical="center" wrapText="1"/>
    </xf>
    <xf numFmtId="0" fontId="24" fillId="6" borderId="9" xfId="4" applyNumberFormat="1" applyFont="1" applyFill="1" applyBorder="1" applyAlignment="1" applyProtection="1">
      <alignment horizontal="left" vertical="center"/>
    </xf>
    <xf numFmtId="0" fontId="23" fillId="6" borderId="9" xfId="4" applyNumberFormat="1" applyFont="1" applyFill="1" applyBorder="1" applyAlignment="1" applyProtection="1">
      <alignment horizontal="center" vertical="center"/>
    </xf>
    <xf numFmtId="0" fontId="25" fillId="6" borderId="9" xfId="4" applyNumberFormat="1" applyFont="1" applyFill="1" applyBorder="1" applyAlignment="1" applyProtection="1">
      <alignment horizontal="left" vertical="center"/>
    </xf>
    <xf numFmtId="0" fontId="23" fillId="0" borderId="0" xfId="4" applyFont="1" applyFill="1" applyBorder="1" applyAlignment="1" applyProtection="1">
      <alignment horizontal="right" vertical="top"/>
    </xf>
    <xf numFmtId="0" fontId="8" fillId="3" borderId="0" xfId="4" applyFont="1" applyFill="1" applyProtection="1"/>
    <xf numFmtId="0" fontId="32" fillId="3" borderId="10" xfId="4" applyFont="1" applyFill="1" applyBorder="1" applyAlignment="1" applyProtection="1">
      <alignment horizontal="center" vertical="center"/>
    </xf>
    <xf numFmtId="0" fontId="32" fillId="3" borderId="11" xfId="4" applyFont="1" applyFill="1" applyBorder="1" applyAlignment="1" applyProtection="1">
      <alignment horizontal="right" vertical="center" wrapText="1"/>
    </xf>
    <xf numFmtId="0" fontId="37" fillId="0" borderId="0" xfId="4" applyBorder="1" applyProtection="1"/>
    <xf numFmtId="0" fontId="29" fillId="3" borderId="11" xfId="4" applyFont="1" applyFill="1" applyBorder="1" applyAlignment="1" applyProtection="1">
      <alignment horizontal="center"/>
    </xf>
    <xf numFmtId="0" fontId="37" fillId="3" borderId="11" xfId="4" applyFill="1" applyBorder="1" applyProtection="1"/>
    <xf numFmtId="0" fontId="29" fillId="0" borderId="0" xfId="4" applyFont="1" applyFill="1" applyAlignment="1" applyProtection="1">
      <alignment horizontal="left" vertical="top" wrapText="1"/>
    </xf>
    <xf numFmtId="0" fontId="29" fillId="7" borderId="0" xfId="4" applyFont="1" applyFill="1" applyBorder="1" applyAlignment="1" applyProtection="1">
      <alignment horizontal="left" vertical="top" wrapText="1"/>
    </xf>
    <xf numFmtId="0" fontId="8" fillId="7" borderId="0" xfId="4" applyFont="1" applyFill="1" applyBorder="1" applyAlignment="1" applyProtection="1">
      <alignment horizontal="center" vertical="center" wrapText="1"/>
    </xf>
    <xf numFmtId="0" fontId="29" fillId="0" borderId="0" xfId="4" applyFont="1" applyFill="1" applyBorder="1" applyAlignment="1" applyProtection="1">
      <alignment horizontal="left" vertical="top" wrapText="1"/>
    </xf>
    <xf numFmtId="0" fontId="8" fillId="3" borderId="10" xfId="4" applyFont="1" applyFill="1" applyBorder="1" applyAlignment="1" applyProtection="1">
      <alignment horizontal="left" vertical="center" wrapText="1"/>
    </xf>
    <xf numFmtId="0" fontId="8" fillId="0" borderId="0" xfId="4" applyFont="1" applyFill="1" applyBorder="1" applyAlignment="1" applyProtection="1">
      <alignment vertical="center" wrapText="1"/>
    </xf>
    <xf numFmtId="0" fontId="37" fillId="0" borderId="0" xfId="4" applyFill="1" applyBorder="1" applyAlignment="1" applyProtection="1">
      <alignment horizontal="center" vertical="center" wrapText="1"/>
    </xf>
    <xf numFmtId="0" fontId="9" fillId="0" borderId="0" xfId="4" applyFont="1" applyFill="1" applyBorder="1" applyAlignment="1" applyProtection="1">
      <alignment horizontal="left" vertical="center" wrapText="1"/>
    </xf>
    <xf numFmtId="0" fontId="37" fillId="0" borderId="0" xfId="4" applyFill="1" applyBorder="1" applyAlignment="1" applyProtection="1"/>
    <xf numFmtId="49" fontId="32" fillId="3" borderId="11" xfId="4" applyNumberFormat="1" applyFont="1" applyFill="1" applyBorder="1" applyAlignment="1" applyProtection="1">
      <alignment horizontal="right" vertical="center" wrapText="1"/>
    </xf>
    <xf numFmtId="0" fontId="37" fillId="0" borderId="0" xfId="4" applyFill="1" applyBorder="1" applyAlignment="1" applyProtection="1">
      <alignment wrapText="1"/>
    </xf>
    <xf numFmtId="0" fontId="8" fillId="7" borderId="0" xfId="4" applyFont="1" applyFill="1" applyBorder="1" applyAlignment="1" applyProtection="1">
      <alignment vertical="top" wrapText="1"/>
    </xf>
    <xf numFmtId="0" fontId="37" fillId="0" borderId="0" xfId="4" applyFill="1" applyBorder="1" applyAlignment="1" applyProtection="1">
      <alignment horizontal="center" vertical="center"/>
    </xf>
    <xf numFmtId="0" fontId="32" fillId="3" borderId="11" xfId="4" applyFont="1" applyFill="1" applyBorder="1" applyAlignment="1" applyProtection="1">
      <alignment horizontal="center" vertical="center"/>
    </xf>
    <xf numFmtId="0" fontId="37" fillId="0" borderId="0" xfId="4" applyFill="1" applyBorder="1" applyProtection="1"/>
    <xf numFmtId="0" fontId="37" fillId="7" borderId="0" xfId="4" applyFill="1" applyBorder="1" applyAlignment="1" applyProtection="1"/>
    <xf numFmtId="0" fontId="8" fillId="0" borderId="0" xfId="4" applyFont="1" applyFill="1" applyBorder="1" applyAlignment="1" applyProtection="1">
      <alignment vertical="top" wrapText="1"/>
    </xf>
    <xf numFmtId="0" fontId="8" fillId="0" borderId="0" xfId="4" applyFont="1" applyFill="1" applyBorder="1" applyAlignment="1" applyProtection="1">
      <alignment horizontal="center" vertical="center"/>
    </xf>
    <xf numFmtId="0" fontId="8" fillId="0" borderId="0" xfId="4" applyFont="1" applyFill="1" applyAlignment="1" applyProtection="1">
      <alignment vertical="top" wrapText="1"/>
    </xf>
    <xf numFmtId="0" fontId="6" fillId="5" borderId="0" xfId="4" applyFont="1" applyFill="1" applyBorder="1" applyProtection="1"/>
    <xf numFmtId="0" fontId="16" fillId="5" borderId="0" xfId="4" applyFont="1" applyFill="1" applyBorder="1" applyAlignment="1" applyProtection="1">
      <alignment horizontal="center"/>
    </xf>
    <xf numFmtId="0" fontId="8" fillId="5" borderId="0" xfId="4" applyFont="1" applyFill="1" applyBorder="1" applyAlignment="1" applyProtection="1">
      <alignment horizontal="center" vertical="center"/>
    </xf>
    <xf numFmtId="0" fontId="9" fillId="5" borderId="0" xfId="4" applyFont="1" applyFill="1" applyBorder="1" applyAlignment="1" applyProtection="1">
      <alignment horizontal="left" vertical="center" wrapText="1"/>
    </xf>
    <xf numFmtId="0" fontId="8" fillId="5" borderId="0" xfId="4" applyFont="1" applyFill="1" applyBorder="1" applyAlignment="1" applyProtection="1">
      <alignment horizontal="center" vertical="center" wrapText="1"/>
    </xf>
    <xf numFmtId="0" fontId="13" fillId="5" borderId="0" xfId="4" applyFont="1" applyFill="1" applyProtection="1"/>
    <xf numFmtId="0" fontId="16" fillId="0" borderId="7" xfId="4" applyFont="1" applyFill="1" applyBorder="1" applyProtection="1"/>
    <xf numFmtId="0" fontId="16" fillId="0" borderId="0" xfId="4" applyFont="1" applyFill="1" applyBorder="1" applyAlignment="1" applyProtection="1">
      <alignment horizontal="center"/>
    </xf>
    <xf numFmtId="0" fontId="6" fillId="0" borderId="0" xfId="4" applyFont="1" applyFill="1" applyBorder="1" applyProtection="1"/>
    <xf numFmtId="0" fontId="16" fillId="6" borderId="34" xfId="4" applyFont="1" applyFill="1" applyBorder="1" applyProtection="1"/>
    <xf numFmtId="0" fontId="13" fillId="0" borderId="15" xfId="4" applyFont="1" applyBorder="1" applyAlignment="1" applyProtection="1">
      <alignment horizontal="center" vertical="center"/>
      <protection locked="0"/>
    </xf>
    <xf numFmtId="0" fontId="65" fillId="17" borderId="64" xfId="7" applyFont="1" applyFill="1" applyBorder="1" applyAlignment="1" applyProtection="1">
      <alignment horizontal="right" vertical="center" wrapText="1"/>
    </xf>
    <xf numFmtId="0" fontId="2" fillId="14" borderId="1" xfId="8" applyFont="1" applyFill="1" applyBorder="1" applyAlignment="1">
      <alignment vertical="center"/>
    </xf>
    <xf numFmtId="0" fontId="29" fillId="3" borderId="12" xfId="4" applyFont="1" applyFill="1" applyBorder="1" applyAlignment="1" applyProtection="1">
      <alignment horizontal="center" vertical="center"/>
    </xf>
    <xf numFmtId="0" fontId="32" fillId="3" borderId="12" xfId="4" applyFont="1" applyFill="1" applyBorder="1" applyAlignment="1" applyProtection="1">
      <alignment horizontal="right" vertical="center" wrapText="1"/>
    </xf>
    <xf numFmtId="0" fontId="8" fillId="3" borderId="0" xfId="4" applyFont="1" applyFill="1" applyAlignment="1" applyProtection="1">
      <alignment horizontal="center" vertical="center"/>
    </xf>
    <xf numFmtId="0" fontId="33" fillId="3" borderId="0" xfId="4" applyFont="1" applyFill="1" applyAlignment="1" applyProtection="1">
      <alignment vertical="center"/>
    </xf>
    <xf numFmtId="0" fontId="13" fillId="0" borderId="15" xfId="4" applyFont="1" applyBorder="1" applyAlignment="1" applyProtection="1">
      <alignment horizontal="center"/>
      <protection locked="0"/>
    </xf>
    <xf numFmtId="0" fontId="8" fillId="3" borderId="0" xfId="4" applyFont="1" applyFill="1" applyAlignment="1" applyProtection="1">
      <alignment horizontal="center"/>
    </xf>
    <xf numFmtId="0" fontId="33" fillId="3" borderId="0" xfId="4" applyFont="1" applyFill="1" applyProtection="1"/>
    <xf numFmtId="0" fontId="29" fillId="3" borderId="0" xfId="4" applyFont="1" applyFill="1" applyAlignment="1" applyProtection="1">
      <alignment horizontal="center"/>
    </xf>
    <xf numFmtId="0" fontId="18" fillId="3" borderId="0" xfId="4" applyFont="1" applyFill="1" applyProtection="1"/>
    <xf numFmtId="0" fontId="13" fillId="0" borderId="73" xfId="4" applyFont="1" applyBorder="1" applyAlignment="1" applyProtection="1">
      <alignment horizontal="center"/>
      <protection locked="0"/>
    </xf>
    <xf numFmtId="0" fontId="65" fillId="17" borderId="76" xfId="7" applyFont="1" applyFill="1" applyBorder="1" applyAlignment="1" applyProtection="1">
      <alignment horizontal="right" wrapText="1"/>
    </xf>
    <xf numFmtId="0" fontId="2" fillId="14" borderId="1" xfId="8" applyFont="1" applyFill="1" applyBorder="1" applyAlignment="1">
      <alignment horizontal="right"/>
    </xf>
    <xf numFmtId="0" fontId="2" fillId="0" borderId="1" xfId="8" applyFont="1" applyBorder="1" applyAlignment="1">
      <alignment horizontal="right"/>
    </xf>
    <xf numFmtId="0" fontId="65" fillId="18" borderId="64" xfId="7" applyFont="1" applyFill="1" applyBorder="1" applyAlignment="1" applyProtection="1">
      <alignment horizontal="left" wrapText="1"/>
    </xf>
    <xf numFmtId="0" fontId="7" fillId="4" borderId="0" xfId="4" applyFont="1" applyFill="1" applyProtection="1"/>
    <xf numFmtId="0" fontId="8" fillId="4" borderId="0" xfId="4" applyFont="1" applyFill="1" applyAlignment="1" applyProtection="1">
      <alignment horizontal="center" vertical="center"/>
    </xf>
    <xf numFmtId="0" fontId="9" fillId="4" borderId="0" xfId="4" applyFont="1" applyFill="1" applyAlignment="1" applyProtection="1">
      <alignment horizontal="left" vertical="center" wrapText="1"/>
    </xf>
    <xf numFmtId="0" fontId="8" fillId="4" borderId="0" xfId="4" applyFont="1" applyFill="1" applyAlignment="1" applyProtection="1">
      <alignment horizontal="center" vertical="center" wrapText="1"/>
    </xf>
    <xf numFmtId="0" fontId="37" fillId="7" borderId="0" xfId="4" applyFont="1" applyFill="1" applyProtection="1"/>
    <xf numFmtId="0" fontId="11" fillId="0" borderId="0" xfId="4" applyFont="1" applyProtection="1"/>
    <xf numFmtId="0" fontId="17" fillId="0" borderId="0" xfId="4" applyFont="1" applyAlignment="1" applyProtection="1">
      <alignment horizontal="center" vertical="center"/>
    </xf>
    <xf numFmtId="0" fontId="67" fillId="0" borderId="0" xfId="4" applyFont="1" applyAlignment="1" applyProtection="1">
      <alignment horizontal="left" vertical="center" wrapText="1"/>
    </xf>
    <xf numFmtId="0" fontId="17" fillId="0" borderId="0" xfId="4" applyFont="1" applyAlignment="1" applyProtection="1">
      <alignment horizontal="center" vertical="center" wrapText="1"/>
    </xf>
    <xf numFmtId="0" fontId="8" fillId="0" borderId="0" xfId="4" applyFont="1" applyBorder="1" applyAlignment="1" applyProtection="1">
      <alignment horizontal="center" vertical="center"/>
    </xf>
    <xf numFmtId="0" fontId="12" fillId="0" borderId="7" xfId="4" applyFont="1" applyBorder="1" applyProtection="1"/>
    <xf numFmtId="0" fontId="12" fillId="0" borderId="7" xfId="4" applyFont="1" applyFill="1" applyBorder="1" applyAlignment="1" applyProtection="1">
      <alignment horizontal="center" wrapText="1"/>
      <protection locked="0"/>
    </xf>
    <xf numFmtId="0" fontId="11" fillId="0" borderId="7" xfId="4" applyFont="1" applyBorder="1" applyAlignment="1" applyProtection="1">
      <alignment wrapText="1"/>
      <protection locked="0"/>
    </xf>
    <xf numFmtId="0" fontId="11" fillId="0" borderId="7" xfId="4" applyFont="1" applyBorder="1" applyProtection="1">
      <protection locked="0"/>
    </xf>
    <xf numFmtId="0" fontId="8" fillId="0" borderId="7" xfId="4" applyFont="1" applyBorder="1" applyAlignment="1" applyProtection="1">
      <alignment horizontal="center" vertical="center"/>
      <protection locked="0"/>
    </xf>
    <xf numFmtId="0" fontId="9" fillId="0" borderId="7" xfId="4" applyFont="1" applyBorder="1" applyAlignment="1" applyProtection="1">
      <alignment horizontal="left" vertical="center" wrapText="1"/>
      <protection locked="0"/>
    </xf>
    <xf numFmtId="0" fontId="8" fillId="0" borderId="7" xfId="4" applyFont="1" applyBorder="1" applyAlignment="1" applyProtection="1">
      <alignment horizontal="center" vertical="center" wrapText="1"/>
      <protection locked="0"/>
    </xf>
    <xf numFmtId="0" fontId="8" fillId="0" borderId="0" xfId="4" applyFont="1" applyBorder="1" applyAlignment="1" applyProtection="1">
      <alignment horizontal="center" vertical="center"/>
      <protection locked="0"/>
    </xf>
    <xf numFmtId="0" fontId="9" fillId="0" borderId="0" xfId="4" applyFont="1" applyBorder="1" applyAlignment="1" applyProtection="1">
      <alignment horizontal="left" vertical="center" wrapText="1"/>
      <protection locked="0"/>
    </xf>
    <xf numFmtId="0" fontId="9" fillId="0" borderId="0" xfId="4" applyNumberFormat="1" applyFont="1" applyBorder="1" applyAlignment="1" applyProtection="1">
      <alignment horizontal="left" vertical="center"/>
      <protection locked="0"/>
    </xf>
    <xf numFmtId="0" fontId="9" fillId="0" borderId="7" xfId="4" applyFont="1" applyBorder="1" applyAlignment="1" applyProtection="1">
      <alignment horizontal="left" vertical="center" wrapText="1"/>
    </xf>
    <xf numFmtId="0" fontId="8" fillId="0" borderId="7" xfId="4" applyFont="1" applyBorder="1" applyAlignment="1" applyProtection="1">
      <alignment horizontal="center" vertical="center"/>
    </xf>
    <xf numFmtId="0" fontId="8" fillId="0" borderId="7" xfId="4" applyFont="1" applyBorder="1" applyAlignment="1" applyProtection="1">
      <alignment horizontal="center" vertical="center" wrapText="1"/>
    </xf>
    <xf numFmtId="0" fontId="13" fillId="0" borderId="7" xfId="4" applyFont="1" applyBorder="1" applyProtection="1">
      <protection locked="0"/>
    </xf>
    <xf numFmtId="0" fontId="37" fillId="0" borderId="7" xfId="4" applyBorder="1" applyProtection="1">
      <protection locked="0"/>
    </xf>
    <xf numFmtId="0" fontId="9" fillId="3" borderId="0" xfId="4" applyNumberFormat="1" applyFont="1" applyFill="1" applyAlignment="1" applyProtection="1">
      <alignment horizontal="left" vertical="center"/>
    </xf>
    <xf numFmtId="0" fontId="14" fillId="3" borderId="0" xfId="4" applyFont="1" applyFill="1" applyProtection="1"/>
    <xf numFmtId="0" fontId="68" fillId="3" borderId="0" xfId="4" applyFont="1" applyFill="1" applyProtection="1"/>
    <xf numFmtId="0" fontId="69" fillId="3" borderId="0" xfId="4" applyFont="1" applyFill="1" applyBorder="1" applyProtection="1"/>
    <xf numFmtId="0" fontId="70" fillId="3" borderId="0" xfId="4" applyFont="1" applyFill="1" applyBorder="1" applyAlignment="1" applyProtection="1"/>
    <xf numFmtId="0" fontId="69" fillId="3" borderId="0" xfId="4" applyFont="1" applyFill="1" applyBorder="1" applyAlignment="1" applyProtection="1"/>
    <xf numFmtId="0" fontId="69" fillId="3" borderId="0" xfId="4" applyFont="1" applyFill="1" applyBorder="1" applyAlignment="1" applyProtection="1">
      <alignment horizontal="left"/>
    </xf>
    <xf numFmtId="0" fontId="70" fillId="3" borderId="0" xfId="4" applyFont="1" applyFill="1" applyBorder="1" applyProtection="1"/>
    <xf numFmtId="0" fontId="15" fillId="7" borderId="0" xfId="4" applyFont="1" applyFill="1" applyProtection="1"/>
    <xf numFmtId="0" fontId="15" fillId="0" borderId="0" xfId="4" applyFont="1" applyProtection="1"/>
    <xf numFmtId="0" fontId="16" fillId="0" borderId="0" xfId="4" applyFont="1" applyProtection="1"/>
    <xf numFmtId="0" fontId="9" fillId="0" borderId="0" xfId="4" applyFont="1" applyBorder="1" applyAlignment="1" applyProtection="1">
      <alignment horizontal="left" vertical="center" wrapText="1"/>
    </xf>
    <xf numFmtId="0" fontId="9" fillId="5" borderId="0" xfId="4" applyFont="1" applyFill="1" applyAlignment="1" applyProtection="1">
      <alignment horizontal="left" vertical="center" wrapText="1"/>
    </xf>
    <xf numFmtId="0" fontId="8" fillId="5" borderId="0" xfId="4" applyFont="1" applyFill="1" applyAlignment="1" applyProtection="1">
      <alignment horizontal="center" vertical="center"/>
    </xf>
    <xf numFmtId="0" fontId="14" fillId="3" borderId="0" xfId="4" applyFont="1" applyFill="1" applyAlignment="1" applyProtection="1">
      <alignment vertical="top"/>
    </xf>
    <xf numFmtId="0" fontId="6" fillId="0" borderId="0" xfId="4" applyFont="1" applyBorder="1" applyAlignment="1" applyProtection="1">
      <alignment horizontal="left" wrapText="1"/>
    </xf>
    <xf numFmtId="0" fontId="21" fillId="0" borderId="0" xfId="4" applyFont="1" applyAlignment="1" applyProtection="1">
      <alignment horizontal="left"/>
    </xf>
    <xf numFmtId="0" fontId="9" fillId="0" borderId="0" xfId="4" applyFont="1" applyAlignment="1" applyProtection="1">
      <alignment horizontal="left" wrapText="1"/>
    </xf>
    <xf numFmtId="0" fontId="8" fillId="0" borderId="0" xfId="4" applyFont="1" applyAlignment="1" applyProtection="1">
      <alignment horizontal="center"/>
    </xf>
    <xf numFmtId="0" fontId="13" fillId="0" borderId="0" xfId="4" applyFont="1" applyAlignment="1" applyProtection="1"/>
    <xf numFmtId="0" fontId="22" fillId="3" borderId="0" xfId="4" applyFont="1" applyFill="1" applyProtection="1"/>
    <xf numFmtId="0" fontId="5" fillId="7" borderId="0" xfId="4" applyFont="1" applyFill="1" applyAlignment="1" applyProtection="1">
      <alignment horizontal="center" vertical="center"/>
    </xf>
    <xf numFmtId="0" fontId="8" fillId="3" borderId="0" xfId="4" applyFont="1" applyFill="1" applyAlignment="1" applyProtection="1">
      <alignment vertical="center" wrapText="1"/>
    </xf>
    <xf numFmtId="0" fontId="8" fillId="0" borderId="10" xfId="4" applyFont="1" applyFill="1" applyBorder="1" applyAlignment="1" applyProtection="1">
      <alignment horizontal="left" vertical="center" wrapText="1"/>
    </xf>
    <xf numFmtId="0" fontId="8" fillId="0" borderId="10" xfId="4" applyFont="1" applyFill="1" applyBorder="1" applyAlignment="1" applyProtection="1">
      <alignment horizontal="center" vertical="center" wrapText="1"/>
      <protection locked="0"/>
    </xf>
    <xf numFmtId="0" fontId="9" fillId="0" borderId="10" xfId="4" applyFont="1" applyFill="1" applyBorder="1" applyAlignment="1" applyProtection="1">
      <alignment horizontal="left" vertical="center" wrapText="1"/>
      <protection locked="0"/>
    </xf>
    <xf numFmtId="0" fontId="5" fillId="0" borderId="0" xfId="4" applyFont="1" applyFill="1" applyAlignment="1" applyProtection="1">
      <alignment horizontal="center" vertical="center"/>
    </xf>
    <xf numFmtId="0" fontId="8" fillId="3" borderId="0" xfId="4" applyFont="1" applyFill="1" applyBorder="1" applyAlignment="1" applyProtection="1">
      <alignment vertical="center"/>
    </xf>
    <xf numFmtId="0" fontId="8" fillId="14" borderId="10" xfId="4" applyFont="1" applyFill="1" applyBorder="1" applyAlignment="1" applyProtection="1">
      <alignment horizontal="center" vertical="center"/>
    </xf>
    <xf numFmtId="0" fontId="8" fillId="0" borderId="11" xfId="4" applyFont="1" applyFill="1" applyBorder="1" applyAlignment="1" applyProtection="1">
      <alignment horizontal="center" vertical="center"/>
    </xf>
    <xf numFmtId="0" fontId="5" fillId="0" borderId="0" xfId="4" applyFont="1" applyFill="1" applyAlignment="1" applyProtection="1">
      <alignment horizontal="center" vertical="center"/>
      <protection locked="0"/>
    </xf>
    <xf numFmtId="0" fontId="5" fillId="3" borderId="0" xfId="4" applyFont="1" applyFill="1" applyAlignment="1" applyProtection="1">
      <alignment horizontal="left" vertical="center"/>
    </xf>
    <xf numFmtId="0" fontId="8" fillId="14" borderId="11" xfId="4" applyFont="1" applyFill="1" applyBorder="1" applyAlignment="1" applyProtection="1">
      <alignment horizontal="center" vertical="center"/>
    </xf>
    <xf numFmtId="0" fontId="23" fillId="3" borderId="0" xfId="4" applyFont="1" applyFill="1" applyAlignment="1" applyProtection="1">
      <alignment vertical="center" wrapText="1"/>
    </xf>
    <xf numFmtId="0" fontId="23" fillId="0" borderId="11" xfId="4" applyFont="1" applyFill="1" applyBorder="1" applyAlignment="1" applyProtection="1">
      <alignment horizontal="center" vertical="center"/>
    </xf>
    <xf numFmtId="0" fontId="23" fillId="0" borderId="10" xfId="4" applyFont="1" applyFill="1" applyBorder="1" applyAlignment="1" applyProtection="1">
      <alignment horizontal="left" vertical="center" wrapText="1"/>
    </xf>
    <xf numFmtId="0" fontId="60" fillId="0" borderId="0" xfId="4" applyFont="1" applyFill="1" applyAlignment="1" applyProtection="1">
      <alignment horizontal="center" vertical="center"/>
    </xf>
    <xf numFmtId="0" fontId="60" fillId="3" borderId="0" xfId="4" applyFont="1" applyFill="1" applyAlignment="1" applyProtection="1">
      <alignment horizontal="center" vertical="center"/>
    </xf>
    <xf numFmtId="0" fontId="23" fillId="14" borderId="11" xfId="4" applyFont="1" applyFill="1" applyBorder="1" applyAlignment="1" applyProtection="1">
      <alignment horizontal="center" vertical="center"/>
    </xf>
    <xf numFmtId="0" fontId="23" fillId="3" borderId="10" xfId="4" applyFont="1" applyFill="1" applyBorder="1" applyAlignment="1" applyProtection="1">
      <alignment horizontal="left" vertical="center" wrapText="1"/>
    </xf>
    <xf numFmtId="0" fontId="23" fillId="3" borderId="10" xfId="4" applyFont="1" applyFill="1" applyBorder="1" applyAlignment="1" applyProtection="1">
      <alignment horizontal="center" vertical="center" wrapText="1"/>
    </xf>
    <xf numFmtId="0" fontId="24" fillId="3" borderId="10" xfId="4" applyFont="1" applyFill="1" applyBorder="1" applyAlignment="1" applyProtection="1">
      <alignment horizontal="left" vertical="center" wrapText="1"/>
    </xf>
    <xf numFmtId="0" fontId="60" fillId="7" borderId="0" xfId="4" applyFont="1" applyFill="1" applyAlignment="1" applyProtection="1">
      <alignment horizontal="center" vertical="center"/>
    </xf>
    <xf numFmtId="0" fontId="27" fillId="14" borderId="10" xfId="4" applyFont="1" applyFill="1" applyBorder="1" applyAlignment="1" applyProtection="1">
      <alignment horizontal="left" vertical="center" wrapText="1"/>
    </xf>
    <xf numFmtId="0" fontId="8" fillId="14" borderId="10" xfId="4" applyFont="1" applyFill="1" applyBorder="1" applyAlignment="1" applyProtection="1">
      <alignment horizontal="center" vertical="center" wrapText="1"/>
      <protection locked="0"/>
    </xf>
    <xf numFmtId="0" fontId="9" fillId="14" borderId="10" xfId="4" applyFont="1" applyFill="1" applyBorder="1" applyAlignment="1" applyProtection="1">
      <alignment horizontal="left" vertical="center" wrapText="1"/>
      <protection locked="0"/>
    </xf>
    <xf numFmtId="0" fontId="37" fillId="0" borderId="0" xfId="4" applyFont="1" applyFill="1" applyProtection="1"/>
    <xf numFmtId="0" fontId="27" fillId="3" borderId="10" xfId="4" applyFont="1" applyFill="1" applyBorder="1" applyAlignment="1" applyProtection="1">
      <alignment horizontal="left" vertical="center" wrapText="1"/>
    </xf>
    <xf numFmtId="0" fontId="8" fillId="0" borderId="0" xfId="4" applyFont="1" applyFill="1" applyAlignment="1" applyProtection="1">
      <alignment vertical="center" wrapText="1"/>
    </xf>
    <xf numFmtId="0" fontId="8" fillId="0" borderId="11" xfId="4" applyFont="1" applyFill="1" applyBorder="1" applyAlignment="1" applyProtection="1">
      <alignment horizontal="left" vertical="center" indent="1"/>
    </xf>
    <xf numFmtId="0" fontId="8" fillId="0" borderId="10" xfId="4" applyFont="1" applyFill="1" applyBorder="1" applyAlignment="1" applyProtection="1">
      <alignment horizontal="center" vertical="center" wrapText="1"/>
    </xf>
    <xf numFmtId="0" fontId="9" fillId="0" borderId="10" xfId="4" applyFont="1" applyFill="1" applyBorder="1" applyAlignment="1" applyProtection="1">
      <alignment horizontal="left" vertical="center" wrapText="1"/>
    </xf>
    <xf numFmtId="0" fontId="8" fillId="3" borderId="11" xfId="4" applyFont="1" applyFill="1" applyBorder="1" applyAlignment="1" applyProtection="1">
      <alignment horizontal="left" vertical="center" indent="1"/>
    </xf>
    <xf numFmtId="0" fontId="8" fillId="0" borderId="10" xfId="9" applyFont="1" applyFill="1" applyBorder="1" applyAlignment="1" applyProtection="1">
      <alignment horizontal="left" vertical="center" wrapText="1" indent="2"/>
    </xf>
    <xf numFmtId="0" fontId="8" fillId="3" borderId="11" xfId="4" applyFont="1" applyFill="1" applyBorder="1" applyAlignment="1" applyProtection="1">
      <alignment horizontal="left" vertical="center" indent="2"/>
    </xf>
    <xf numFmtId="0" fontId="8" fillId="0" borderId="11" xfId="9" applyFont="1" applyFill="1" applyBorder="1" applyAlignment="1" applyProtection="1">
      <alignment horizontal="left" vertical="center" indent="1"/>
    </xf>
    <xf numFmtId="0" fontId="8" fillId="0" borderId="11" xfId="4" applyFont="1" applyFill="1" applyBorder="1" applyAlignment="1" applyProtection="1">
      <alignment horizontal="left" vertical="center" wrapText="1" indent="2"/>
    </xf>
    <xf numFmtId="0" fontId="8" fillId="3" borderId="11" xfId="4" applyFont="1" applyFill="1" applyBorder="1" applyAlignment="1" applyProtection="1">
      <alignment horizontal="left" vertical="center" wrapText="1" indent="2"/>
    </xf>
    <xf numFmtId="0" fontId="8" fillId="0" borderId="11" xfId="4" applyFont="1" applyFill="1" applyBorder="1" applyAlignment="1" applyProtection="1">
      <alignment horizontal="left" vertical="center" wrapText="1" indent="1"/>
    </xf>
    <xf numFmtId="0" fontId="8" fillId="3" borderId="11" xfId="4" applyFont="1" applyFill="1" applyBorder="1" applyAlignment="1" applyProtection="1">
      <alignment horizontal="left" vertical="center" wrapText="1" indent="1"/>
    </xf>
    <xf numFmtId="0" fontId="4" fillId="3" borderId="0" xfId="4" applyFont="1" applyFill="1" applyAlignment="1" applyProtection="1">
      <alignment horizontal="center"/>
    </xf>
    <xf numFmtId="0" fontId="26" fillId="0" borderId="0" xfId="4" applyFont="1" applyFill="1" applyProtection="1"/>
    <xf numFmtId="0" fontId="26" fillId="3" borderId="0" xfId="4" applyFont="1" applyFill="1" applyProtection="1"/>
    <xf numFmtId="0" fontId="26" fillId="7" borderId="0" xfId="4" applyFont="1" applyFill="1" applyProtection="1"/>
    <xf numFmtId="0" fontId="26" fillId="3" borderId="0" xfId="4" applyFont="1" applyFill="1" applyAlignment="1" applyProtection="1">
      <alignment horizontal="center"/>
    </xf>
    <xf numFmtId="0" fontId="8" fillId="0" borderId="10" xfId="4" applyFont="1" applyFill="1" applyBorder="1" applyAlignment="1" applyProtection="1">
      <alignment horizontal="left" vertical="center" wrapText="1" indent="1"/>
    </xf>
    <xf numFmtId="0" fontId="8" fillId="14" borderId="11" xfId="4" applyFont="1" applyFill="1" applyBorder="1" applyAlignment="1" applyProtection="1">
      <alignment horizontal="center" vertical="top"/>
    </xf>
    <xf numFmtId="0" fontId="8" fillId="0" borderId="10" xfId="4" applyFont="1" applyFill="1" applyBorder="1" applyAlignment="1" applyProtection="1">
      <alignment horizontal="left" vertical="center" wrapText="1" indent="2"/>
    </xf>
    <xf numFmtId="0" fontId="8" fillId="0" borderId="11" xfId="4" applyNumberFormat="1" applyFont="1" applyFill="1" applyBorder="1" applyAlignment="1" applyProtection="1">
      <alignment horizontal="center" vertical="center" wrapText="1"/>
      <protection locked="0"/>
    </xf>
    <xf numFmtId="0" fontId="8" fillId="3" borderId="10" xfId="4" applyFont="1" applyFill="1" applyBorder="1" applyAlignment="1" applyProtection="1">
      <alignment horizontal="left" vertical="center" wrapText="1" indent="1"/>
    </xf>
    <xf numFmtId="0" fontId="8" fillId="0" borderId="66" xfId="4" applyFont="1" applyFill="1" applyBorder="1" applyAlignment="1" applyProtection="1">
      <alignment horizontal="center" vertical="center"/>
    </xf>
    <xf numFmtId="0" fontId="8" fillId="0" borderId="67" xfId="4" applyFont="1" applyFill="1" applyBorder="1" applyAlignment="1" applyProtection="1">
      <alignment horizontal="left" vertical="center" wrapText="1" indent="1"/>
    </xf>
    <xf numFmtId="0" fontId="8" fillId="0" borderId="66" xfId="4" applyNumberFormat="1" applyFont="1" applyFill="1" applyBorder="1" applyAlignment="1" applyProtection="1">
      <alignment horizontal="center" vertical="center" wrapText="1"/>
      <protection locked="0"/>
    </xf>
    <xf numFmtId="0" fontId="8" fillId="14" borderId="66" xfId="4" applyFont="1" applyFill="1" applyBorder="1" applyAlignment="1" applyProtection="1">
      <alignment horizontal="center" vertical="top"/>
    </xf>
    <xf numFmtId="0" fontId="8" fillId="0" borderId="12" xfId="4" applyFont="1" applyFill="1" applyBorder="1" applyAlignment="1" applyProtection="1">
      <alignment horizontal="left" vertical="center" wrapText="1" indent="1"/>
    </xf>
    <xf numFmtId="0" fontId="8" fillId="0" borderId="12" xfId="4" applyNumberFormat="1" applyFont="1" applyFill="1" applyBorder="1" applyAlignment="1" applyProtection="1">
      <alignment horizontal="center" vertical="center" wrapText="1"/>
      <protection locked="0"/>
    </xf>
    <xf numFmtId="0" fontId="8" fillId="14" borderId="12" xfId="4" applyFont="1" applyFill="1" applyBorder="1" applyAlignment="1" applyProtection="1">
      <alignment horizontal="center" vertical="top"/>
    </xf>
    <xf numFmtId="0" fontId="16" fillId="0" borderId="0" xfId="4" applyFont="1" applyBorder="1" applyAlignment="1" applyProtection="1">
      <alignment wrapText="1"/>
    </xf>
    <xf numFmtId="0" fontId="16" fillId="0" borderId="0" xfId="4" applyFont="1" applyBorder="1" applyProtection="1"/>
    <xf numFmtId="0" fontId="25" fillId="6" borderId="9" xfId="4" applyNumberFormat="1" applyFont="1" applyFill="1" applyBorder="1" applyAlignment="1" applyProtection="1">
      <alignment horizontal="left" vertical="center"/>
      <protection locked="0"/>
    </xf>
    <xf numFmtId="0" fontId="23" fillId="3" borderId="11" xfId="4" applyFont="1" applyFill="1" applyBorder="1" applyAlignment="1" applyProtection="1">
      <alignment horizontal="center" vertical="center"/>
    </xf>
    <xf numFmtId="0" fontId="27" fillId="3" borderId="11" xfId="4" applyFont="1" applyFill="1" applyBorder="1" applyAlignment="1" applyProtection="1">
      <alignment horizontal="left" vertical="center"/>
    </xf>
    <xf numFmtId="0" fontId="29" fillId="3" borderId="0" xfId="4" applyFont="1" applyFill="1" applyAlignment="1" applyProtection="1">
      <alignment vertical="top" wrapText="1"/>
    </xf>
    <xf numFmtId="0" fontId="23" fillId="3" borderId="10" xfId="4" applyFont="1" applyFill="1" applyBorder="1" applyAlignment="1" applyProtection="1">
      <alignment horizontal="center" vertical="center"/>
    </xf>
    <xf numFmtId="0" fontId="23" fillId="3" borderId="10" xfId="4" applyFont="1" applyFill="1" applyBorder="1" applyAlignment="1" applyProtection="1">
      <alignment horizontal="right" vertical="center" wrapText="1"/>
    </xf>
    <xf numFmtId="0" fontId="37" fillId="7" borderId="0" xfId="4" applyFill="1" applyProtection="1"/>
    <xf numFmtId="0" fontId="32" fillId="3" borderId="11" xfId="4" applyFont="1" applyFill="1" applyBorder="1" applyAlignment="1" applyProtection="1">
      <alignment horizontal="right" vertical="center"/>
    </xf>
    <xf numFmtId="0" fontId="23" fillId="0" borderId="0" xfId="4" applyFont="1" applyFill="1" applyAlignment="1" applyProtection="1">
      <alignment horizontal="right" vertical="top" wrapText="1"/>
    </xf>
    <xf numFmtId="0" fontId="5" fillId="0" borderId="0" xfId="4" applyFont="1" applyAlignment="1" applyProtection="1">
      <alignment wrapText="1"/>
    </xf>
    <xf numFmtId="0" fontId="29" fillId="0" borderId="0" xfId="4" applyFont="1" applyFill="1" applyBorder="1" applyAlignment="1" applyProtection="1">
      <alignment horizontal="right" vertical="center" wrapText="1"/>
    </xf>
    <xf numFmtId="0" fontId="29" fillId="0" borderId="17" xfId="4" applyFont="1" applyFill="1" applyBorder="1" applyAlignment="1" applyProtection="1">
      <alignment vertical="center" wrapText="1"/>
    </xf>
    <xf numFmtId="0" fontId="5" fillId="0" borderId="0" xfId="4" applyFont="1" applyBorder="1" applyAlignment="1" applyProtection="1">
      <alignment wrapText="1"/>
    </xf>
    <xf numFmtId="0" fontId="5" fillId="0" borderId="0" xfId="4" applyFont="1" applyFill="1" applyBorder="1" applyAlignment="1">
      <alignment wrapText="1"/>
    </xf>
    <xf numFmtId="0" fontId="8" fillId="12" borderId="1" xfId="4" applyFont="1" applyFill="1" applyBorder="1" applyAlignment="1" applyProtection="1">
      <alignment horizontal="center" vertical="center" wrapText="1"/>
    </xf>
    <xf numFmtId="0" fontId="29" fillId="0" borderId="0" xfId="4" applyFont="1" applyFill="1" applyBorder="1" applyAlignment="1" applyProtection="1">
      <alignment horizontal="center" vertical="center" wrapText="1"/>
    </xf>
    <xf numFmtId="0" fontId="5" fillId="0" borderId="0" xfId="4" applyFont="1" applyFill="1" applyBorder="1" applyAlignment="1" applyProtection="1">
      <alignment wrapText="1"/>
    </xf>
    <xf numFmtId="0" fontId="5" fillId="0" borderId="0" xfId="4" applyFont="1" applyFill="1" applyBorder="1" applyAlignment="1" applyProtection="1"/>
    <xf numFmtId="0" fontId="5" fillId="0" borderId="17" xfId="4" applyFont="1" applyBorder="1" applyProtection="1"/>
    <xf numFmtId="0" fontId="5" fillId="0" borderId="0" xfId="4" applyFont="1" applyAlignment="1">
      <alignment wrapText="1"/>
    </xf>
    <xf numFmtId="0" fontId="5" fillId="0" borderId="7" xfId="4" applyFont="1" applyBorder="1" applyAlignment="1" applyProtection="1">
      <alignment wrapText="1"/>
    </xf>
    <xf numFmtId="0" fontId="5" fillId="0" borderId="0" xfId="4" applyFont="1" applyBorder="1" applyAlignment="1">
      <alignment wrapText="1"/>
    </xf>
    <xf numFmtId="0" fontId="29" fillId="0" borderId="0" xfId="4" applyFont="1" applyAlignment="1" applyProtection="1">
      <alignment horizontal="center" wrapText="1"/>
    </xf>
    <xf numFmtId="0" fontId="29" fillId="0" borderId="0" xfId="4" applyFont="1" applyAlignment="1" applyProtection="1">
      <alignment horizontal="center" vertical="center" wrapText="1"/>
    </xf>
    <xf numFmtId="0" fontId="5" fillId="0" borderId="4" xfId="4" applyFont="1" applyBorder="1" applyAlignment="1" applyProtection="1">
      <alignment wrapText="1"/>
    </xf>
    <xf numFmtId="0" fontId="29" fillId="3" borderId="12" xfId="4" applyFont="1" applyFill="1" applyBorder="1" applyAlignment="1" applyProtection="1">
      <alignment horizontal="center"/>
    </xf>
    <xf numFmtId="0" fontId="32" fillId="3" borderId="12" xfId="4" applyFont="1" applyFill="1" applyBorder="1" applyAlignment="1" applyProtection="1">
      <alignment horizontal="right" vertical="center"/>
    </xf>
    <xf numFmtId="0" fontId="23" fillId="3" borderId="12" xfId="4" applyFont="1" applyFill="1" applyBorder="1" applyAlignment="1" applyProtection="1">
      <alignment horizontal="center" vertical="center"/>
    </xf>
    <xf numFmtId="0" fontId="8" fillId="3" borderId="0" xfId="4" applyFont="1" applyFill="1" applyBorder="1" applyAlignment="1" applyProtection="1">
      <alignment horizontal="center" vertical="center"/>
    </xf>
    <xf numFmtId="0" fontId="8" fillId="3" borderId="0" xfId="4" applyFont="1" applyFill="1" applyBorder="1" applyAlignment="1" applyProtection="1">
      <alignment horizontal="center" vertical="center" wrapText="1"/>
    </xf>
    <xf numFmtId="0" fontId="37" fillId="0" borderId="0" xfId="4" applyFill="1" applyBorder="1" applyAlignment="1">
      <alignment wrapText="1"/>
    </xf>
    <xf numFmtId="0" fontId="5" fillId="3" borderId="0" xfId="4" applyFont="1" applyFill="1" applyBorder="1" applyAlignment="1" applyProtection="1">
      <alignment horizontal="right"/>
    </xf>
    <xf numFmtId="0" fontId="13" fillId="0" borderId="0" xfId="4" applyFont="1" applyBorder="1" applyAlignment="1" applyProtection="1">
      <alignment horizontal="center"/>
      <protection locked="0"/>
    </xf>
    <xf numFmtId="0" fontId="37" fillId="0" borderId="0" xfId="4" applyBorder="1" applyAlignment="1">
      <alignment horizontal="left" wrapText="1"/>
    </xf>
    <xf numFmtId="0" fontId="26" fillId="5" borderId="0" xfId="4" applyFont="1" applyFill="1" applyBorder="1" applyProtection="1"/>
    <xf numFmtId="0" fontId="9" fillId="5" borderId="0" xfId="4" applyFont="1" applyFill="1" applyBorder="1" applyAlignment="1" applyProtection="1">
      <alignment horizontal="left" vertical="center" wrapText="1" indent="2"/>
    </xf>
    <xf numFmtId="0" fontId="4" fillId="14" borderId="0" xfId="4" applyFont="1" applyFill="1" applyProtection="1"/>
    <xf numFmtId="0" fontId="26" fillId="0" borderId="7" xfId="4" applyFont="1" applyBorder="1" applyProtection="1"/>
    <xf numFmtId="0" fontId="6" fillId="0" borderId="7" xfId="4" applyFont="1" applyBorder="1" applyProtection="1"/>
    <xf numFmtId="0" fontId="13" fillId="0" borderId="7" xfId="4" applyFont="1" applyBorder="1" applyProtection="1"/>
    <xf numFmtId="0" fontId="9" fillId="0" borderId="7" xfId="4" applyFont="1" applyBorder="1" applyAlignment="1" applyProtection="1">
      <alignment horizontal="left" vertical="center" wrapText="1" indent="2"/>
    </xf>
    <xf numFmtId="0" fontId="29" fillId="3" borderId="0" xfId="4" applyFont="1" applyFill="1" applyBorder="1" applyAlignment="1" applyProtection="1">
      <alignment horizontal="center"/>
    </xf>
    <xf numFmtId="0" fontId="32" fillId="3" borderId="0" xfId="4" applyFont="1" applyFill="1" applyBorder="1" applyAlignment="1" applyProtection="1">
      <alignment horizontal="right" vertical="center" wrapText="1"/>
    </xf>
    <xf numFmtId="0" fontId="5" fillId="3" borderId="5" xfId="4" applyFont="1" applyFill="1" applyBorder="1" applyAlignment="1" applyProtection="1">
      <alignment horizontal="right"/>
    </xf>
    <xf numFmtId="0" fontId="16" fillId="3" borderId="6" xfId="4" applyFont="1" applyFill="1" applyBorder="1" applyProtection="1"/>
    <xf numFmtId="0" fontId="5" fillId="3" borderId="0" xfId="4" applyFont="1" applyFill="1" applyBorder="1" applyAlignment="1" applyProtection="1">
      <alignment horizontal="right" vertical="center"/>
    </xf>
    <xf numFmtId="0" fontId="13" fillId="0" borderId="77" xfId="4" applyFont="1" applyBorder="1" applyAlignment="1" applyProtection="1">
      <alignment horizontal="center" vertical="center"/>
      <protection locked="0"/>
    </xf>
    <xf numFmtId="0" fontId="29" fillId="3" borderId="0" xfId="4" applyFont="1" applyFill="1" applyBorder="1" applyAlignment="1" applyProtection="1">
      <alignment horizontal="center" vertical="center"/>
    </xf>
    <xf numFmtId="0" fontId="13" fillId="0" borderId="20" xfId="4" applyFont="1" applyBorder="1" applyAlignment="1" applyProtection="1">
      <alignment horizontal="center" vertical="center"/>
      <protection locked="0"/>
    </xf>
    <xf numFmtId="0" fontId="13" fillId="0" borderId="20" xfId="4" applyFont="1" applyBorder="1" applyAlignment="1" applyProtection="1">
      <alignment horizontal="center"/>
      <protection locked="0"/>
    </xf>
    <xf numFmtId="0" fontId="32" fillId="3" borderId="0" xfId="4" applyFont="1" applyFill="1" applyBorder="1" applyAlignment="1" applyProtection="1">
      <alignment horizontal="right" vertical="center"/>
    </xf>
    <xf numFmtId="0" fontId="4" fillId="3" borderId="0" xfId="4" applyFont="1" applyFill="1" applyAlignment="1" applyProtection="1">
      <alignment vertical="center"/>
    </xf>
    <xf numFmtId="0" fontId="13" fillId="0" borderId="2" xfId="4" applyFont="1" applyBorder="1" applyAlignment="1" applyProtection="1">
      <alignment horizontal="center"/>
      <protection locked="0"/>
    </xf>
    <xf numFmtId="0" fontId="4" fillId="3" borderId="0" xfId="4" applyFont="1" applyFill="1" applyBorder="1" applyProtection="1"/>
    <xf numFmtId="0" fontId="4" fillId="0" borderId="0" xfId="4" applyFont="1" applyProtection="1"/>
    <xf numFmtId="0" fontId="12" fillId="0" borderId="7" xfId="4" applyFont="1" applyBorder="1" applyAlignment="1" applyProtection="1">
      <alignment horizontal="center"/>
      <protection locked="0"/>
    </xf>
    <xf numFmtId="0" fontId="37" fillId="3" borderId="0" xfId="4" applyFill="1" applyBorder="1" applyProtection="1"/>
    <xf numFmtId="0" fontId="15" fillId="3" borderId="0" xfId="4" applyFont="1" applyFill="1" applyProtection="1"/>
    <xf numFmtId="0" fontId="15" fillId="3" borderId="0" xfId="4" applyFont="1" applyFill="1" applyBorder="1" applyProtection="1"/>
    <xf numFmtId="0" fontId="12" fillId="3" borderId="0" xfId="4" applyFont="1" applyFill="1" applyBorder="1" applyProtection="1"/>
    <xf numFmtId="0" fontId="4" fillId="5" borderId="0" xfId="4" applyFont="1" applyFill="1" applyProtection="1"/>
    <xf numFmtId="0" fontId="37" fillId="3" borderId="0" xfId="4" applyFill="1" applyAlignment="1" applyProtection="1"/>
    <xf numFmtId="2" fontId="8" fillId="0" borderId="11" xfId="4" applyNumberFormat="1" applyFont="1" applyFill="1" applyBorder="1" applyAlignment="1" applyProtection="1">
      <alignment horizontal="center" vertical="center" wrapText="1"/>
      <protection locked="0"/>
    </xf>
    <xf numFmtId="0" fontId="8" fillId="14" borderId="11" xfId="4" applyFont="1" applyFill="1" applyBorder="1" applyAlignment="1" applyProtection="1">
      <alignment horizontal="left" vertical="center" wrapText="1"/>
    </xf>
    <xf numFmtId="0" fontId="4" fillId="3" borderId="0" xfId="4" applyFont="1" applyFill="1" applyAlignment="1" applyProtection="1">
      <alignment horizontal="center" vertical="center"/>
    </xf>
    <xf numFmtId="0" fontId="26" fillId="0" borderId="0" xfId="4" applyFont="1" applyFill="1" applyAlignment="1" applyProtection="1">
      <alignment vertical="center"/>
    </xf>
    <xf numFmtId="0" fontId="26" fillId="3" borderId="0" xfId="4" applyFont="1" applyFill="1" applyAlignment="1" applyProtection="1">
      <alignment vertical="center"/>
    </xf>
    <xf numFmtId="0" fontId="23" fillId="14" borderId="11" xfId="4" applyFont="1" applyFill="1" applyBorder="1" applyAlignment="1" applyProtection="1">
      <alignment horizontal="left" vertical="center" wrapText="1"/>
    </xf>
    <xf numFmtId="0" fontId="23" fillId="14" borderId="10" xfId="4" applyFont="1" applyFill="1" applyBorder="1" applyAlignment="1" applyProtection="1">
      <alignment horizontal="center" vertical="center"/>
    </xf>
    <xf numFmtId="0" fontId="27" fillId="14" borderId="11" xfId="4" applyFont="1" applyFill="1" applyBorder="1" applyAlignment="1" applyProtection="1">
      <alignment horizontal="left" vertical="center"/>
    </xf>
    <xf numFmtId="0" fontId="5" fillId="0" borderId="0" xfId="4" applyFont="1" applyAlignment="1" applyProtection="1">
      <alignment vertical="center"/>
    </xf>
    <xf numFmtId="0" fontId="5" fillId="3" borderId="0" xfId="4" applyFont="1" applyFill="1" applyAlignment="1" applyProtection="1">
      <alignment vertical="center"/>
    </xf>
    <xf numFmtId="0" fontId="8" fillId="14" borderId="11" xfId="4" applyFont="1" applyFill="1" applyBorder="1" applyAlignment="1" applyProtection="1">
      <alignment horizontal="left" vertical="center" wrapText="1" indent="2"/>
    </xf>
    <xf numFmtId="0" fontId="8" fillId="14" borderId="11" xfId="4" applyFont="1" applyFill="1" applyBorder="1" applyAlignment="1" applyProtection="1">
      <alignment horizontal="left" vertical="center" indent="2"/>
    </xf>
    <xf numFmtId="0" fontId="8" fillId="0" borderId="11" xfId="4" applyFont="1" applyFill="1" applyBorder="1" applyAlignment="1" applyProtection="1">
      <alignment horizontal="left" vertical="center" indent="2"/>
    </xf>
    <xf numFmtId="0" fontId="8" fillId="0" borderId="11" xfId="9" applyFont="1" applyFill="1" applyBorder="1" applyAlignment="1" applyProtection="1">
      <alignment horizontal="left" vertical="center" wrapText="1" indent="2"/>
    </xf>
    <xf numFmtId="0" fontId="8" fillId="14" borderId="11" xfId="4" applyFont="1" applyFill="1" applyBorder="1" applyAlignment="1" applyProtection="1">
      <alignment horizontal="left" vertical="center" indent="1"/>
    </xf>
    <xf numFmtId="0" fontId="8" fillId="0" borderId="11" xfId="4" applyFont="1" applyFill="1" applyBorder="1" applyAlignment="1" applyProtection="1">
      <alignment horizontal="left" vertical="center" wrapText="1" indent="3"/>
    </xf>
    <xf numFmtId="0" fontId="8" fillId="14" borderId="11" xfId="4" applyFont="1" applyFill="1" applyBorder="1" applyAlignment="1" applyProtection="1">
      <alignment horizontal="left" vertical="center" wrapText="1" indent="3"/>
    </xf>
    <xf numFmtId="0" fontId="8" fillId="0" borderId="66" xfId="4" applyFont="1" applyFill="1" applyBorder="1" applyAlignment="1" applyProtection="1">
      <alignment horizontal="left" vertical="center" indent="2"/>
    </xf>
    <xf numFmtId="0" fontId="8" fillId="14" borderId="66" xfId="4" applyFont="1" applyFill="1" applyBorder="1" applyAlignment="1" applyProtection="1">
      <alignment horizontal="left" vertical="center" indent="2"/>
    </xf>
    <xf numFmtId="0" fontId="27" fillId="3" borderId="66" xfId="4" applyFont="1" applyFill="1" applyBorder="1" applyAlignment="1" applyProtection="1">
      <alignment horizontal="left" vertical="center"/>
    </xf>
    <xf numFmtId="0" fontId="8" fillId="14" borderId="66" xfId="4" applyFont="1" applyFill="1" applyBorder="1" applyAlignment="1" applyProtection="1">
      <alignment horizontal="right" wrapText="1"/>
      <protection locked="0"/>
    </xf>
    <xf numFmtId="0" fontId="9" fillId="14" borderId="66" xfId="4" applyFont="1" applyFill="1" applyBorder="1" applyAlignment="1" applyProtection="1">
      <alignment horizontal="center" vertical="center" wrapText="1"/>
      <protection locked="0"/>
    </xf>
    <xf numFmtId="0" fontId="8" fillId="14" borderId="66" xfId="4" applyFont="1" applyFill="1" applyBorder="1" applyAlignment="1" applyProtection="1">
      <alignment horizontal="center" vertical="center"/>
    </xf>
    <xf numFmtId="0" fontId="27" fillId="14" borderId="66" xfId="4" applyFont="1" applyFill="1" applyBorder="1" applyAlignment="1" applyProtection="1">
      <alignment horizontal="left" vertical="center"/>
    </xf>
    <xf numFmtId="0" fontId="8" fillId="3" borderId="66" xfId="4" applyFont="1" applyFill="1" applyBorder="1" applyAlignment="1" applyProtection="1">
      <alignment horizontal="center" vertical="center" wrapText="1"/>
    </xf>
    <xf numFmtId="0" fontId="26" fillId="0" borderId="0" xfId="4" applyFont="1" applyProtection="1"/>
    <xf numFmtId="0" fontId="8" fillId="0" borderId="12" xfId="4" applyFont="1" applyBorder="1" applyAlignment="1" applyProtection="1">
      <alignment horizontal="center" vertical="center" wrapText="1"/>
      <protection locked="0"/>
    </xf>
    <xf numFmtId="0" fontId="9" fillId="0" borderId="12" xfId="4" applyFont="1" applyBorder="1" applyAlignment="1" applyProtection="1">
      <alignment horizontal="left" vertical="center" wrapText="1"/>
      <protection locked="0"/>
    </xf>
    <xf numFmtId="0" fontId="8" fillId="14" borderId="12" xfId="4" applyFont="1" applyFill="1" applyBorder="1" applyAlignment="1" applyProtection="1">
      <alignment horizontal="center" vertical="center"/>
    </xf>
    <xf numFmtId="0" fontId="8" fillId="14" borderId="12" xfId="4" applyFont="1" applyFill="1" applyBorder="1" applyAlignment="1" applyProtection="1">
      <alignment horizontal="left" vertical="center" wrapText="1"/>
    </xf>
    <xf numFmtId="0" fontId="22" fillId="14" borderId="0" xfId="4" applyFont="1" applyFill="1" applyProtection="1"/>
    <xf numFmtId="0" fontId="6" fillId="0" borderId="0" xfId="4" applyFont="1" applyProtection="1"/>
    <xf numFmtId="0" fontId="16" fillId="0" borderId="0" xfId="4" applyFont="1" applyAlignment="1" applyProtection="1">
      <alignment wrapText="1"/>
    </xf>
    <xf numFmtId="0" fontId="23" fillId="14" borderId="8" xfId="4" applyFont="1" applyFill="1" applyBorder="1" applyAlignment="1" applyProtection="1">
      <alignment horizontal="center" vertical="center"/>
    </xf>
    <xf numFmtId="0" fontId="8" fillId="3" borderId="0" xfId="4" applyFont="1" applyFill="1" applyAlignment="1" applyProtection="1">
      <alignment horizontal="left" vertical="top" wrapText="1"/>
    </xf>
    <xf numFmtId="0" fontId="23" fillId="3" borderId="11" xfId="4" applyFont="1" applyFill="1" applyBorder="1" applyAlignment="1" applyProtection="1">
      <alignment horizontal="right" vertical="center" wrapText="1"/>
    </xf>
    <xf numFmtId="0" fontId="8" fillId="0" borderId="0" xfId="4" applyFont="1" applyFill="1" applyBorder="1" applyAlignment="1" applyProtection="1">
      <alignment horizontal="center" vertical="top" wrapText="1"/>
    </xf>
    <xf numFmtId="0" fontId="8" fillId="7" borderId="0" xfId="4" applyFont="1" applyFill="1" applyBorder="1" applyAlignment="1" applyProtection="1">
      <alignment horizontal="center" vertical="top" wrapText="1"/>
    </xf>
    <xf numFmtId="0" fontId="29" fillId="3" borderId="0" xfId="4" applyFont="1" applyFill="1" applyAlignment="1" applyProtection="1">
      <alignment horizontal="left" vertical="top" wrapText="1"/>
    </xf>
    <xf numFmtId="0" fontId="32" fillId="3" borderId="12" xfId="4" applyFont="1" applyFill="1" applyBorder="1" applyAlignment="1" applyProtection="1">
      <alignment horizontal="right" wrapText="1"/>
    </xf>
    <xf numFmtId="0" fontId="8" fillId="3" borderId="12" xfId="4" applyFont="1" applyFill="1" applyBorder="1" applyAlignment="1" applyProtection="1">
      <alignment horizontal="center"/>
    </xf>
    <xf numFmtId="0" fontId="29" fillId="7" borderId="0" xfId="4" applyFont="1" applyFill="1" applyAlignment="1" applyProtection="1">
      <alignment horizontal="left" vertical="top" wrapText="1"/>
    </xf>
    <xf numFmtId="0" fontId="8" fillId="3" borderId="11" xfId="4" applyFont="1" applyFill="1" applyBorder="1" applyAlignment="1" applyProtection="1">
      <alignment horizontal="right" vertical="center" wrapText="1"/>
    </xf>
    <xf numFmtId="0" fontId="37" fillId="0" borderId="0" xfId="4" applyFill="1" applyBorder="1" applyAlignment="1" applyProtection="1">
      <alignment vertical="center" wrapText="1"/>
    </xf>
    <xf numFmtId="0" fontId="29" fillId="0" borderId="0" xfId="4" applyFont="1" applyFill="1" applyBorder="1" applyAlignment="1" applyProtection="1">
      <alignment horizontal="center" wrapText="1"/>
    </xf>
    <xf numFmtId="0" fontId="29" fillId="0" borderId="0" xfId="4" applyFont="1" applyFill="1" applyAlignment="1" applyProtection="1">
      <alignment horizontal="center" wrapText="1"/>
    </xf>
    <xf numFmtId="0" fontId="8" fillId="3" borderId="0" xfId="4" applyFont="1" applyFill="1" applyBorder="1" applyAlignment="1" applyProtection="1">
      <alignment horizontal="left" vertical="center" wrapText="1"/>
    </xf>
    <xf numFmtId="0" fontId="31" fillId="0" borderId="0" xfId="4" applyFont="1" applyFill="1" applyAlignment="1" applyProtection="1">
      <alignment horizontal="left" vertical="top" wrapText="1"/>
    </xf>
    <xf numFmtId="0" fontId="31" fillId="3" borderId="0" xfId="4" applyFont="1" applyFill="1" applyAlignment="1" applyProtection="1">
      <alignment horizontal="left" vertical="top" wrapText="1"/>
    </xf>
    <xf numFmtId="0" fontId="8" fillId="3" borderId="0" xfId="4" applyFont="1" applyFill="1" applyAlignment="1" applyProtection="1">
      <alignment horizontal="right"/>
    </xf>
    <xf numFmtId="0" fontId="16" fillId="3" borderId="1" xfId="4" applyFont="1" applyFill="1" applyBorder="1" applyProtection="1"/>
    <xf numFmtId="0" fontId="13" fillId="3" borderId="0" xfId="4" applyFont="1" applyFill="1" applyBorder="1" applyAlignment="1" applyProtection="1">
      <alignment wrapText="1"/>
    </xf>
    <xf numFmtId="0" fontId="13" fillId="3" borderId="0" xfId="4" applyFont="1" applyFill="1" applyBorder="1" applyAlignment="1" applyProtection="1">
      <alignment horizontal="left" vertical="center" wrapText="1"/>
    </xf>
    <xf numFmtId="0" fontId="13" fillId="3" borderId="0" xfId="4" applyFont="1" applyFill="1" applyBorder="1" applyAlignment="1" applyProtection="1">
      <alignment vertical="center" wrapText="1"/>
    </xf>
    <xf numFmtId="0" fontId="37" fillId="3" borderId="0" xfId="4" applyFill="1" applyBorder="1" applyAlignment="1" applyProtection="1">
      <alignment vertical="center"/>
    </xf>
    <xf numFmtId="0" fontId="13" fillId="3" borderId="0" xfId="4" applyFont="1" applyFill="1" applyBorder="1" applyAlignment="1" applyProtection="1">
      <alignment horizontal="left" wrapText="1"/>
    </xf>
    <xf numFmtId="0" fontId="13" fillId="0" borderId="26" xfId="4" applyFont="1" applyBorder="1" applyAlignment="1" applyProtection="1">
      <alignment horizontal="center"/>
      <protection locked="0"/>
    </xf>
    <xf numFmtId="0" fontId="37" fillId="3" borderId="0" xfId="4" applyFill="1" applyBorder="1" applyAlignment="1" applyProtection="1">
      <alignment horizontal="center"/>
    </xf>
    <xf numFmtId="0" fontId="9" fillId="0" borderId="0" xfId="4" applyFont="1" applyAlignment="1" applyProtection="1">
      <alignment horizontal="left" vertical="center" wrapText="1" indent="2"/>
    </xf>
    <xf numFmtId="0" fontId="13" fillId="0" borderId="0" xfId="4" applyFont="1" applyBorder="1" applyProtection="1"/>
    <xf numFmtId="0" fontId="8" fillId="0" borderId="0" xfId="4" applyFont="1" applyBorder="1" applyAlignment="1" applyProtection="1">
      <alignment horizontal="center" vertical="center" wrapText="1"/>
    </xf>
    <xf numFmtId="0" fontId="4" fillId="4" borderId="0" xfId="4" applyFont="1" applyFill="1" applyProtection="1"/>
    <xf numFmtId="0" fontId="12" fillId="3" borderId="0" xfId="4" applyFont="1" applyFill="1" applyBorder="1" applyAlignment="1" applyProtection="1"/>
    <xf numFmtId="0" fontId="15" fillId="3" borderId="0" xfId="4" applyFont="1" applyFill="1" applyBorder="1" applyAlignment="1" applyProtection="1"/>
    <xf numFmtId="0" fontId="6" fillId="0" borderId="0" xfId="5" applyFont="1" applyBorder="1" applyProtection="1"/>
    <xf numFmtId="0" fontId="17" fillId="0" borderId="0" xfId="4" applyFont="1" applyBorder="1" applyAlignment="1" applyProtection="1">
      <alignment horizontal="center" vertical="center"/>
    </xf>
    <xf numFmtId="0" fontId="19" fillId="0" borderId="7" xfId="4" applyFont="1" applyBorder="1" applyAlignment="1" applyProtection="1">
      <alignment horizontal="left"/>
    </xf>
    <xf numFmtId="0" fontId="20" fillId="0" borderId="7" xfId="4" applyFont="1" applyBorder="1" applyAlignment="1"/>
    <xf numFmtId="0" fontId="21" fillId="0" borderId="0" xfId="4" applyFont="1" applyAlignment="1" applyProtection="1">
      <alignment horizontal="right"/>
    </xf>
    <xf numFmtId="0" fontId="23" fillId="3" borderId="78" xfId="4" applyFont="1" applyFill="1" applyBorder="1" applyAlignment="1" applyProtection="1">
      <alignment horizontal="center" vertical="center"/>
    </xf>
    <xf numFmtId="4" fontId="8" fillId="0" borderId="11" xfId="4" applyNumberFormat="1" applyFont="1" applyFill="1" applyBorder="1" applyAlignment="1" applyProtection="1">
      <alignment horizontal="center" vertical="center" wrapText="1"/>
      <protection locked="0"/>
    </xf>
    <xf numFmtId="4" fontId="9" fillId="0" borderId="11" xfId="4" applyNumberFormat="1" applyFont="1" applyFill="1" applyBorder="1" applyAlignment="1" applyProtection="1">
      <alignment horizontal="left" vertical="center" wrapText="1"/>
      <protection locked="0"/>
    </xf>
    <xf numFmtId="0" fontId="23" fillId="3" borderId="11" xfId="4" applyFont="1" applyFill="1" applyBorder="1" applyAlignment="1" applyProtection="1">
      <alignment horizontal="justify" vertical="center" wrapText="1"/>
    </xf>
    <xf numFmtId="0" fontId="8" fillId="3" borderId="79" xfId="4" applyFont="1" applyFill="1" applyBorder="1" applyAlignment="1" applyProtection="1">
      <alignment horizontal="center" vertical="center"/>
    </xf>
    <xf numFmtId="0" fontId="8" fillId="3" borderId="22" xfId="4" applyFont="1" applyFill="1" applyBorder="1" applyAlignment="1" applyProtection="1">
      <alignment horizontal="center" vertical="center"/>
    </xf>
    <xf numFmtId="0" fontId="8" fillId="3" borderId="80" xfId="4" applyFont="1" applyFill="1" applyBorder="1" applyAlignment="1" applyProtection="1">
      <alignment horizontal="right" vertical="center" wrapText="1"/>
    </xf>
    <xf numFmtId="0" fontId="27" fillId="0" borderId="11" xfId="4" applyFont="1" applyFill="1" applyBorder="1" applyAlignment="1" applyProtection="1">
      <alignment horizontal="left" vertical="center" wrapText="1"/>
    </xf>
    <xf numFmtId="0" fontId="8" fillId="3" borderId="81" xfId="4" applyFont="1" applyFill="1" applyBorder="1" applyAlignment="1" applyProtection="1">
      <alignment horizontal="center" vertical="center"/>
    </xf>
    <xf numFmtId="0" fontId="8" fillId="3" borderId="14" xfId="4" applyFont="1" applyFill="1" applyBorder="1" applyAlignment="1" applyProtection="1">
      <alignment horizontal="center" vertical="center"/>
    </xf>
    <xf numFmtId="0" fontId="8" fillId="3" borderId="0" xfId="4" applyFont="1" applyFill="1" applyBorder="1" applyAlignment="1" applyProtection="1">
      <alignment horizontal="right" vertical="center" wrapText="1"/>
    </xf>
    <xf numFmtId="0" fontId="8" fillId="0" borderId="11" xfId="9" applyFont="1" applyFill="1" applyBorder="1" applyAlignment="1" applyProtection="1">
      <alignment horizontal="left" vertical="center" wrapText="1"/>
    </xf>
    <xf numFmtId="0" fontId="8" fillId="0" borderId="11" xfId="4" applyFont="1" applyFill="1" applyBorder="1" applyAlignment="1" applyProtection="1">
      <alignment horizontal="left" vertical="center"/>
    </xf>
    <xf numFmtId="4" fontId="8" fillId="0" borderId="66" xfId="4" applyNumberFormat="1" applyFont="1" applyFill="1" applyBorder="1" applyAlignment="1" applyProtection="1">
      <alignment horizontal="center" vertical="center" wrapText="1"/>
      <protection locked="0"/>
    </xf>
    <xf numFmtId="4" fontId="9" fillId="0" borderId="66" xfId="4" applyNumberFormat="1" applyFont="1" applyFill="1" applyBorder="1" applyAlignment="1" applyProtection="1">
      <alignment horizontal="left" vertical="center" wrapText="1"/>
      <protection locked="0"/>
    </xf>
    <xf numFmtId="0" fontId="8" fillId="3" borderId="11" xfId="4" applyFont="1" applyFill="1" applyBorder="1" applyAlignment="1" applyProtection="1">
      <alignment horizontal="justify" vertical="center" wrapText="1"/>
    </xf>
    <xf numFmtId="4" fontId="8" fillId="0" borderId="12" xfId="4" applyNumberFormat="1" applyFont="1" applyFill="1" applyBorder="1" applyAlignment="1" applyProtection="1">
      <alignment horizontal="center" vertical="center" wrapText="1"/>
      <protection locked="0"/>
    </xf>
    <xf numFmtId="4" fontId="9" fillId="0" borderId="12" xfId="4" applyNumberFormat="1" applyFont="1" applyFill="1" applyBorder="1" applyAlignment="1" applyProtection="1">
      <alignment horizontal="left" vertical="center" wrapText="1"/>
      <protection locked="0"/>
    </xf>
    <xf numFmtId="0" fontId="8" fillId="3" borderId="12" xfId="4" applyFont="1" applyFill="1" applyBorder="1" applyAlignment="1" applyProtection="1">
      <alignment horizontal="justify" vertical="center" wrapText="1"/>
    </xf>
    <xf numFmtId="0" fontId="8" fillId="3" borderId="74" xfId="4" applyFont="1" applyFill="1" applyBorder="1" applyAlignment="1" applyProtection="1">
      <alignment horizontal="center" vertical="center"/>
    </xf>
    <xf numFmtId="0" fontId="23" fillId="3" borderId="0" xfId="4" applyFont="1" applyFill="1" applyBorder="1" applyAlignment="1" applyProtection="1">
      <alignment horizontal="center" vertical="center"/>
    </xf>
    <xf numFmtId="0" fontId="8" fillId="3" borderId="17" xfId="4" applyFont="1" applyFill="1" applyBorder="1" applyAlignment="1" applyProtection="1">
      <alignment horizontal="left" vertical="center" wrapText="1" indent="2"/>
    </xf>
    <xf numFmtId="0" fontId="37" fillId="3" borderId="80" xfId="4" applyFill="1" applyBorder="1" applyProtection="1"/>
    <xf numFmtId="0" fontId="23" fillId="0" borderId="0" xfId="4" applyFont="1" applyFill="1" applyBorder="1" applyAlignment="1" applyProtection="1">
      <alignment horizontal="center" vertical="center"/>
    </xf>
    <xf numFmtId="0" fontId="8" fillId="0" borderId="0" xfId="4" applyFont="1" applyFill="1" applyBorder="1" applyAlignment="1" applyProtection="1">
      <alignment horizontal="left" vertical="center" wrapText="1" indent="2"/>
    </xf>
    <xf numFmtId="0" fontId="8" fillId="4" borderId="1" xfId="4" applyFont="1" applyFill="1" applyBorder="1" applyAlignment="1" applyProtection="1">
      <alignment horizontal="center" vertical="center" wrapText="1"/>
    </xf>
    <xf numFmtId="0" fontId="23" fillId="0" borderId="0" xfId="4" applyFont="1" applyFill="1" applyBorder="1" applyAlignment="1" applyProtection="1">
      <alignment horizontal="left" vertical="top" wrapText="1"/>
    </xf>
    <xf numFmtId="0" fontId="37" fillId="0" borderId="0" xfId="4" applyBorder="1" applyAlignment="1" applyProtection="1">
      <alignment horizontal="center" wrapText="1"/>
    </xf>
    <xf numFmtId="0" fontId="23" fillId="0" borderId="0" xfId="4" applyFont="1" applyFill="1" applyBorder="1" applyAlignment="1" applyProtection="1">
      <alignment horizontal="center" vertical="center" wrapText="1"/>
    </xf>
    <xf numFmtId="0" fontId="23" fillId="0" borderId="0" xfId="4" applyFont="1" applyFill="1" applyAlignment="1" applyProtection="1">
      <alignment horizontal="center" vertical="center" wrapText="1"/>
    </xf>
    <xf numFmtId="0" fontId="32" fillId="3" borderId="11" xfId="4" applyFont="1" applyFill="1" applyBorder="1" applyAlignment="1" applyProtection="1">
      <alignment horizontal="right" wrapText="1"/>
    </xf>
    <xf numFmtId="0" fontId="37" fillId="0" borderId="0" xfId="4" applyFill="1" applyBorder="1" applyAlignment="1">
      <alignment horizontal="center" vertical="center" wrapText="1"/>
    </xf>
    <xf numFmtId="0" fontId="8" fillId="3" borderId="82" xfId="4" applyFont="1" applyFill="1" applyBorder="1" applyProtection="1"/>
    <xf numFmtId="0" fontId="8" fillId="3" borderId="14" xfId="4" applyFont="1" applyFill="1" applyBorder="1" applyProtection="1"/>
    <xf numFmtId="0" fontId="8" fillId="3" borderId="83" xfId="4" applyFont="1" applyFill="1" applyBorder="1" applyProtection="1"/>
    <xf numFmtId="0" fontId="8" fillId="3" borderId="66" xfId="4" applyFont="1" applyFill="1" applyBorder="1" applyProtection="1"/>
    <xf numFmtId="0" fontId="8" fillId="3" borderId="80" xfId="4" applyFont="1" applyFill="1" applyBorder="1" applyProtection="1"/>
    <xf numFmtId="0" fontId="29" fillId="3" borderId="0" xfId="4" applyFont="1" applyFill="1" applyBorder="1" applyAlignment="1" applyProtection="1">
      <alignment vertical="top" wrapText="1"/>
    </xf>
    <xf numFmtId="0" fontId="32" fillId="3" borderId="14" xfId="4" applyFont="1" applyFill="1" applyBorder="1" applyAlignment="1" applyProtection="1">
      <alignment horizontal="right" vertical="center" wrapText="1"/>
    </xf>
    <xf numFmtId="0" fontId="8" fillId="0" borderId="0" xfId="4" applyFont="1" applyFill="1" applyBorder="1" applyAlignment="1" applyProtection="1">
      <alignment horizontal="justify" vertical="center" wrapText="1"/>
    </xf>
    <xf numFmtId="0" fontId="8" fillId="3" borderId="10" xfId="4" applyFont="1" applyFill="1" applyBorder="1" applyProtection="1"/>
    <xf numFmtId="0" fontId="8" fillId="3" borderId="84" xfId="4" applyFont="1" applyFill="1" applyBorder="1" applyProtection="1"/>
    <xf numFmtId="0" fontId="37" fillId="0" borderId="0" xfId="4" applyAlignment="1" applyProtection="1">
      <alignment horizontal="center" vertical="center"/>
    </xf>
    <xf numFmtId="0" fontId="8" fillId="3" borderId="85" xfId="4" applyFont="1" applyFill="1" applyBorder="1" applyProtection="1"/>
    <xf numFmtId="0" fontId="8" fillId="3" borderId="86" xfId="4" applyFont="1" applyFill="1" applyBorder="1" applyProtection="1"/>
    <xf numFmtId="0" fontId="8" fillId="3" borderId="11" xfId="4" applyFont="1" applyFill="1" applyBorder="1" applyProtection="1"/>
    <xf numFmtId="0" fontId="8" fillId="3" borderId="24" xfId="4" applyFont="1" applyFill="1" applyBorder="1" applyAlignment="1" applyProtection="1">
      <alignment horizontal="center" vertical="center"/>
    </xf>
    <xf numFmtId="0" fontId="8" fillId="3" borderId="19" xfId="4" applyFont="1" applyFill="1" applyBorder="1" applyAlignment="1" applyProtection="1">
      <alignment horizontal="center" vertical="center"/>
    </xf>
    <xf numFmtId="0" fontId="8" fillId="3" borderId="0" xfId="4" applyFont="1" applyFill="1" applyBorder="1" applyProtection="1"/>
    <xf numFmtId="0" fontId="8" fillId="3" borderId="17" xfId="4" applyFont="1" applyFill="1" applyBorder="1" applyProtection="1"/>
    <xf numFmtId="0" fontId="8" fillId="3" borderId="0" xfId="4" applyFont="1" applyFill="1" applyAlignment="1" applyProtection="1">
      <alignment vertical="center"/>
    </xf>
    <xf numFmtId="0" fontId="37" fillId="7" borderId="0" xfId="4" applyFill="1" applyAlignment="1" applyProtection="1">
      <alignment vertical="center"/>
    </xf>
    <xf numFmtId="0" fontId="37" fillId="7" borderId="0" xfId="4" applyFill="1" applyBorder="1" applyProtection="1"/>
    <xf numFmtId="0" fontId="4" fillId="0" borderId="0" xfId="4" applyFont="1" applyProtection="1">
      <protection locked="0"/>
    </xf>
    <xf numFmtId="0" fontId="6" fillId="4" borderId="0" xfId="4" applyFont="1" applyFill="1" applyProtection="1">
      <protection locked="0"/>
    </xf>
    <xf numFmtId="0" fontId="7" fillId="4" borderId="0" xfId="4" applyFont="1" applyFill="1"/>
    <xf numFmtId="0" fontId="13" fillId="4" borderId="0" xfId="4" applyFont="1" applyFill="1"/>
    <xf numFmtId="0" fontId="4" fillId="4" borderId="0" xfId="4" applyFont="1" applyFill="1"/>
    <xf numFmtId="0" fontId="11" fillId="0" borderId="0" xfId="4" applyFont="1"/>
    <xf numFmtId="0" fontId="72" fillId="0" borderId="0" xfId="4" applyFont="1" applyProtection="1">
      <protection locked="0"/>
    </xf>
    <xf numFmtId="0" fontId="12" fillId="0" borderId="7" xfId="4" applyFont="1" applyBorder="1" applyProtection="1">
      <protection locked="0"/>
    </xf>
    <xf numFmtId="0" fontId="72" fillId="0" borderId="7" xfId="4" applyFont="1" applyBorder="1" applyProtection="1">
      <protection locked="0"/>
    </xf>
    <xf numFmtId="0" fontId="15" fillId="0" borderId="7" xfId="4" applyFont="1" applyBorder="1" applyProtection="1">
      <protection locked="0"/>
    </xf>
    <xf numFmtId="0" fontId="15" fillId="0" borderId="0" xfId="4" applyFont="1" applyBorder="1" applyProtection="1">
      <protection locked="0"/>
    </xf>
    <xf numFmtId="0" fontId="16" fillId="0" borderId="0" xfId="5" applyFont="1" applyBorder="1" applyProtection="1">
      <protection locked="0"/>
    </xf>
    <xf numFmtId="0" fontId="16" fillId="0" borderId="0" xfId="4" applyFont="1" applyBorder="1"/>
    <xf numFmtId="0" fontId="13" fillId="0" borderId="0" xfId="4" applyFont="1" applyBorder="1"/>
    <xf numFmtId="0" fontId="13" fillId="5" borderId="0" xfId="4" applyFont="1" applyFill="1"/>
    <xf numFmtId="0" fontId="37" fillId="0" borderId="0" xfId="4" applyAlignment="1" applyProtection="1">
      <alignment horizontal="left" vertical="center"/>
      <protection locked="0"/>
    </xf>
    <xf numFmtId="0" fontId="37" fillId="0" borderId="0" xfId="4" applyAlignment="1">
      <alignment horizontal="left" vertical="center"/>
    </xf>
    <xf numFmtId="0" fontId="8" fillId="14" borderId="11" xfId="4" applyFont="1" applyFill="1" applyBorder="1" applyAlignment="1" applyProtection="1">
      <alignment horizontal="left" vertical="center"/>
    </xf>
    <xf numFmtId="0" fontId="37" fillId="0" borderId="0" xfId="4" applyFill="1" applyAlignment="1" applyProtection="1">
      <alignment horizontal="center"/>
    </xf>
    <xf numFmtId="0" fontId="8" fillId="0" borderId="0" xfId="4" applyFont="1" applyFill="1" applyAlignment="1" applyProtection="1">
      <alignment horizontal="right" vertical="center" wrapText="1"/>
    </xf>
    <xf numFmtId="0" fontId="13" fillId="3" borderId="14" xfId="2" applyFont="1" applyFill="1" applyBorder="1" applyAlignment="1" applyProtection="1">
      <alignment horizontal="center" vertical="center"/>
    </xf>
    <xf numFmtId="0" fontId="13" fillId="3" borderId="11" xfId="2" applyFont="1" applyFill="1" applyBorder="1" applyAlignment="1" applyProtection="1">
      <alignment horizontal="left" vertical="center" wrapText="1"/>
    </xf>
    <xf numFmtId="0" fontId="13" fillId="3" borderId="11" xfId="2" applyFont="1" applyFill="1" applyBorder="1" applyAlignment="1" applyProtection="1">
      <alignment horizontal="center" vertical="center"/>
    </xf>
    <xf numFmtId="0" fontId="13" fillId="3" borderId="10" xfId="2" applyFont="1" applyFill="1" applyBorder="1" applyAlignment="1" applyProtection="1">
      <alignment horizontal="center" vertical="center"/>
    </xf>
    <xf numFmtId="0" fontId="13" fillId="3" borderId="10" xfId="2" applyFont="1" applyFill="1" applyBorder="1" applyAlignment="1" applyProtection="1">
      <alignment horizontal="left" vertical="center" wrapText="1"/>
    </xf>
    <xf numFmtId="1" fontId="13" fillId="3" borderId="10" xfId="2" applyNumberFormat="1" applyFont="1" applyFill="1" applyBorder="1" applyAlignment="1" applyProtection="1">
      <alignment horizontal="center" vertical="center"/>
    </xf>
    <xf numFmtId="0" fontId="13" fillId="3" borderId="0" xfId="2" applyFont="1" applyFill="1" applyAlignment="1" applyProtection="1">
      <alignment horizontal="center" vertical="center"/>
    </xf>
    <xf numFmtId="0" fontId="14" fillId="3" borderId="0" xfId="2" applyFont="1" applyFill="1" applyAlignment="1" applyProtection="1">
      <alignment vertical="center"/>
    </xf>
    <xf numFmtId="0" fontId="13" fillId="3" borderId="0" xfId="2" applyFont="1" applyFill="1" applyBorder="1" applyAlignment="1" applyProtection="1">
      <alignment horizontal="center" vertical="center"/>
    </xf>
    <xf numFmtId="0" fontId="13" fillId="3" borderId="0" xfId="2" applyFont="1" applyFill="1" applyBorder="1" applyAlignment="1" applyProtection="1">
      <alignment horizontal="left" vertical="center" wrapText="1"/>
    </xf>
    <xf numFmtId="0" fontId="21" fillId="3" borderId="0" xfId="2" applyFont="1" applyFill="1" applyAlignment="1" applyProtection="1">
      <alignment horizontal="center" vertical="center"/>
    </xf>
    <xf numFmtId="0" fontId="13" fillId="3" borderId="0" xfId="2" applyFont="1" applyFill="1" applyBorder="1" applyAlignment="1" applyProtection="1">
      <alignment horizontal="center" vertical="center" wrapText="1"/>
    </xf>
    <xf numFmtId="0" fontId="13" fillId="3" borderId="0" xfId="2" applyFont="1" applyFill="1" applyAlignment="1" applyProtection="1">
      <alignment horizontal="right" vertical="center"/>
    </xf>
    <xf numFmtId="0" fontId="13" fillId="0" borderId="0" xfId="2" applyFont="1" applyAlignment="1" applyProtection="1">
      <alignment vertical="center"/>
    </xf>
    <xf numFmtId="0" fontId="13" fillId="3" borderId="0" xfId="2" applyFont="1" applyFill="1" applyBorder="1" applyAlignment="1" applyProtection="1">
      <alignment vertical="center"/>
    </xf>
    <xf numFmtId="0" fontId="13" fillId="3" borderId="0" xfId="2" applyFont="1" applyFill="1" applyAlignment="1" applyProtection="1">
      <alignment vertical="center"/>
    </xf>
    <xf numFmtId="0" fontId="13" fillId="0" borderId="15" xfId="4" applyFont="1" applyFill="1" applyBorder="1" applyAlignment="1" applyProtection="1">
      <alignment horizontal="center" vertical="center"/>
      <protection locked="0"/>
    </xf>
    <xf numFmtId="0" fontId="37" fillId="0" borderId="0" xfId="4" applyFill="1" applyAlignment="1" applyProtection="1">
      <alignment vertical="center"/>
    </xf>
    <xf numFmtId="0" fontId="13" fillId="0" borderId="15" xfId="4" applyFont="1" applyBorder="1" applyAlignment="1" applyProtection="1">
      <alignment vertical="center"/>
      <protection locked="0"/>
    </xf>
    <xf numFmtId="0" fontId="29" fillId="3" borderId="0" xfId="4" applyFont="1" applyFill="1" applyAlignment="1" applyProtection="1">
      <alignment vertical="center"/>
    </xf>
    <xf numFmtId="0" fontId="16" fillId="3" borderId="1" xfId="4" applyFont="1" applyFill="1" applyBorder="1" applyAlignment="1" applyProtection="1">
      <alignment horizontal="center" vertical="center"/>
    </xf>
    <xf numFmtId="2" fontId="8" fillId="0" borderId="0" xfId="4" applyNumberFormat="1" applyFont="1" applyAlignment="1" applyProtection="1">
      <alignment horizontal="center" vertical="center"/>
    </xf>
    <xf numFmtId="2" fontId="8" fillId="14" borderId="10" xfId="4" applyNumberFormat="1" applyFont="1" applyFill="1" applyBorder="1" applyAlignment="1" applyProtection="1">
      <alignment horizontal="center" vertical="center" wrapText="1"/>
      <protection locked="0"/>
    </xf>
    <xf numFmtId="2" fontId="9" fillId="14" borderId="10" xfId="4" applyNumberFormat="1" applyFont="1" applyFill="1" applyBorder="1" applyAlignment="1" applyProtection="1">
      <alignment horizontal="left" vertical="center" wrapText="1"/>
      <protection locked="0"/>
    </xf>
    <xf numFmtId="2" fontId="8" fillId="0" borderId="11" xfId="4" applyNumberFormat="1" applyFont="1" applyBorder="1" applyAlignment="1" applyProtection="1">
      <alignment horizontal="center" vertical="center" wrapText="1"/>
      <protection locked="0"/>
    </xf>
    <xf numFmtId="2" fontId="9" fillId="0" borderId="11" xfId="4" applyNumberFormat="1" applyFont="1" applyBorder="1" applyAlignment="1" applyProtection="1">
      <alignment horizontal="left" vertical="center" wrapText="1"/>
      <protection locked="0"/>
    </xf>
    <xf numFmtId="2" fontId="8" fillId="0" borderId="66" xfId="4" applyNumberFormat="1" applyFont="1" applyBorder="1" applyAlignment="1" applyProtection="1">
      <alignment horizontal="center" vertical="center" wrapText="1"/>
      <protection locked="0"/>
    </xf>
    <xf numFmtId="2" fontId="9" fillId="0" borderId="66" xfId="4" applyNumberFormat="1" applyFont="1" applyBorder="1" applyAlignment="1" applyProtection="1">
      <alignment horizontal="left" vertical="center" wrapText="1"/>
      <protection locked="0"/>
    </xf>
    <xf numFmtId="2" fontId="8" fillId="14" borderId="66" xfId="4" applyNumberFormat="1" applyFont="1" applyFill="1" applyBorder="1" applyAlignment="1" applyProtection="1">
      <alignment horizontal="right" wrapText="1"/>
      <protection locked="0"/>
    </xf>
    <xf numFmtId="2" fontId="9" fillId="14" borderId="66" xfId="4" applyNumberFormat="1" applyFont="1" applyFill="1" applyBorder="1" applyAlignment="1" applyProtection="1">
      <alignment horizontal="center" vertical="center" wrapText="1"/>
      <protection locked="0"/>
    </xf>
    <xf numFmtId="0" fontId="9" fillId="0" borderId="11" xfId="9" applyFont="1" applyFill="1" applyBorder="1" applyAlignment="1" applyProtection="1">
      <alignment horizontal="left" vertical="center" wrapText="1"/>
      <protection locked="0"/>
    </xf>
    <xf numFmtId="2" fontId="8" fillId="0" borderId="11" xfId="9" applyNumberFormat="1" applyFont="1" applyFill="1" applyBorder="1" applyAlignment="1" applyProtection="1">
      <alignment horizontal="center" vertical="center" wrapText="1"/>
      <protection locked="0"/>
    </xf>
    <xf numFmtId="0" fontId="9" fillId="0" borderId="10" xfId="9" applyFont="1" applyBorder="1" applyAlignment="1" applyProtection="1">
      <alignment horizontal="left" vertical="center" wrapText="1"/>
      <protection locked="0"/>
    </xf>
    <xf numFmtId="2" fontId="8" fillId="0" borderId="10" xfId="9" applyNumberFormat="1" applyFont="1" applyBorder="1" applyAlignment="1" applyProtection="1">
      <alignment horizontal="center" vertical="center" wrapText="1"/>
      <protection locked="0"/>
    </xf>
    <xf numFmtId="2" fontId="9" fillId="0" borderId="11" xfId="9" applyNumberFormat="1" applyFont="1" applyFill="1" applyBorder="1" applyAlignment="1" applyProtection="1">
      <alignment horizontal="left" vertical="center" wrapText="1"/>
      <protection locked="0"/>
    </xf>
    <xf numFmtId="2" fontId="9" fillId="0" borderId="10" xfId="9" applyNumberFormat="1" applyFont="1" applyBorder="1" applyAlignment="1" applyProtection="1">
      <alignment horizontal="left" vertical="center" wrapText="1"/>
      <protection locked="0"/>
    </xf>
    <xf numFmtId="2" fontId="8" fillId="0" borderId="11" xfId="9" applyNumberFormat="1" applyFont="1" applyBorder="1" applyAlignment="1" applyProtection="1">
      <alignment horizontal="center" vertical="center" wrapText="1"/>
      <protection locked="0"/>
    </xf>
    <xf numFmtId="2" fontId="9" fillId="0" borderId="11" xfId="9" applyNumberFormat="1" applyFont="1" applyBorder="1" applyAlignment="1" applyProtection="1">
      <alignment horizontal="left" vertical="center" wrapText="1"/>
      <protection locked="0"/>
    </xf>
    <xf numFmtId="2" fontId="8" fillId="0" borderId="12" xfId="9" applyNumberFormat="1" applyFont="1" applyBorder="1" applyAlignment="1" applyProtection="1">
      <alignment horizontal="center" vertical="center" wrapText="1"/>
      <protection locked="0"/>
    </xf>
    <xf numFmtId="2" fontId="9" fillId="0" borderId="12" xfId="9" applyNumberFormat="1" applyFont="1" applyBorder="1" applyAlignment="1" applyProtection="1">
      <alignment horizontal="left" vertical="center" wrapText="1"/>
      <protection locked="0"/>
    </xf>
    <xf numFmtId="0" fontId="13" fillId="0" borderId="15" xfId="9" applyFont="1" applyBorder="1" applyAlignment="1" applyProtection="1">
      <alignment horizontal="center" vertical="center"/>
      <protection locked="0"/>
    </xf>
    <xf numFmtId="0" fontId="19" fillId="3" borderId="0" xfId="4" applyFont="1" applyFill="1" applyBorder="1" applyAlignment="1" applyProtection="1">
      <alignment horizontal="left" vertical="center" wrapText="1"/>
    </xf>
    <xf numFmtId="0" fontId="19" fillId="3" borderId="0" xfId="4" applyFont="1" applyFill="1" applyBorder="1" applyAlignment="1" applyProtection="1">
      <alignment vertical="center" wrapText="1"/>
    </xf>
    <xf numFmtId="0" fontId="20" fillId="3" borderId="0" xfId="4" applyFont="1" applyFill="1" applyAlignment="1" applyProtection="1">
      <alignment vertical="center"/>
    </xf>
    <xf numFmtId="0" fontId="20" fillId="0" borderId="0" xfId="4" applyFont="1" applyAlignment="1" applyProtection="1">
      <alignment vertical="center"/>
    </xf>
    <xf numFmtId="0" fontId="13" fillId="2" borderId="15" xfId="2" applyFont="1" applyFill="1" applyBorder="1" applyAlignment="1" applyProtection="1">
      <alignment horizontal="center" vertical="center"/>
      <protection locked="0"/>
    </xf>
    <xf numFmtId="2" fontId="8" fillId="0" borderId="11" xfId="9" applyNumberFormat="1" applyFont="1" applyFill="1" applyBorder="1" applyAlignment="1" applyProtection="1">
      <alignment horizontal="center" vertical="center" wrapText="1"/>
    </xf>
    <xf numFmtId="2" fontId="9" fillId="0" borderId="11" xfId="9" applyNumberFormat="1" applyFont="1" applyFill="1" applyBorder="1" applyAlignment="1" applyProtection="1">
      <alignment horizontal="left" vertical="center" wrapText="1"/>
    </xf>
    <xf numFmtId="0" fontId="9" fillId="0" borderId="11" xfId="9" applyFont="1" applyFill="1" applyBorder="1" applyAlignment="1" applyProtection="1">
      <alignment horizontal="left" vertical="center" wrapText="1"/>
    </xf>
    <xf numFmtId="0" fontId="4" fillId="0" borderId="0" xfId="4" applyFont="1" applyAlignment="1" applyProtection="1">
      <alignment vertical="center"/>
    </xf>
    <xf numFmtId="0" fontId="16" fillId="3" borderId="1" xfId="2" applyFont="1" applyFill="1" applyBorder="1" applyAlignment="1" applyProtection="1">
      <alignment horizontal="center" vertical="center"/>
    </xf>
    <xf numFmtId="0" fontId="4" fillId="3" borderId="0" xfId="2" applyFill="1" applyAlignment="1" applyProtection="1">
      <alignment horizontal="left" vertical="center"/>
    </xf>
    <xf numFmtId="0" fontId="5" fillId="3" borderId="0" xfId="2" applyFont="1" applyFill="1" applyAlignment="1" applyProtection="1">
      <alignment horizontal="left" vertical="center"/>
    </xf>
    <xf numFmtId="0" fontId="29" fillId="3" borderId="14" xfId="2" applyFont="1" applyFill="1" applyBorder="1" applyAlignment="1" applyProtection="1">
      <alignment horizontal="left" vertical="center"/>
    </xf>
    <xf numFmtId="0" fontId="32" fillId="3" borderId="11" xfId="2" applyFont="1" applyFill="1" applyBorder="1" applyAlignment="1" applyProtection="1">
      <alignment horizontal="left" vertical="center" wrapText="1"/>
    </xf>
    <xf numFmtId="0" fontId="8" fillId="3" borderId="10" xfId="2" applyFont="1" applyFill="1" applyBorder="1" applyAlignment="1" applyProtection="1">
      <alignment horizontal="left" vertical="center"/>
    </xf>
    <xf numFmtId="0" fontId="4" fillId="0" borderId="0" xfId="2" applyAlignment="1" applyProtection="1">
      <alignment horizontal="left" vertical="center"/>
    </xf>
    <xf numFmtId="0" fontId="37" fillId="7" borderId="0" xfId="4" applyFill="1"/>
    <xf numFmtId="0" fontId="13" fillId="0" borderId="0" xfId="4" applyFont="1" applyFill="1" applyAlignment="1">
      <alignment vertical="top" wrapText="1"/>
    </xf>
    <xf numFmtId="0" fontId="13" fillId="0" borderId="0" xfId="4" applyFont="1" applyFill="1" applyAlignment="1">
      <alignment horizontal="left" vertical="top" wrapText="1"/>
    </xf>
    <xf numFmtId="0" fontId="13" fillId="0" borderId="0" xfId="4" applyFont="1" applyFill="1" applyBorder="1" applyAlignment="1">
      <alignment horizontal="left" vertical="top" wrapText="1"/>
    </xf>
    <xf numFmtId="0" fontId="13" fillId="0" borderId="0" xfId="4" applyFont="1" applyFill="1" applyAlignment="1">
      <alignment horizontal="left" vertical="center" wrapText="1"/>
    </xf>
    <xf numFmtId="0" fontId="8" fillId="0" borderId="0" xfId="4" applyFont="1" applyFill="1" applyAlignment="1" applyProtection="1">
      <alignment horizontal="left" vertical="top" wrapText="1"/>
    </xf>
    <xf numFmtId="0" fontId="23" fillId="0" borderId="0" xfId="4" applyFont="1" applyFill="1" applyAlignment="1" applyProtection="1">
      <alignment horizontal="left" vertical="top" wrapText="1"/>
    </xf>
    <xf numFmtId="0" fontId="37" fillId="0" borderId="0" xfId="4" applyAlignment="1" applyProtection="1"/>
    <xf numFmtId="0" fontId="8" fillId="0" borderId="0" xfId="4" applyFont="1" applyFill="1" applyBorder="1" applyAlignment="1" applyProtection="1">
      <alignment horizontal="center" vertical="center" wrapText="1"/>
    </xf>
    <xf numFmtId="0" fontId="15" fillId="3" borderId="0" xfId="4" applyFont="1" applyFill="1" applyBorder="1" applyAlignment="1" applyProtection="1">
      <alignment horizontal="left"/>
    </xf>
    <xf numFmtId="0" fontId="37" fillId="0" borderId="0" xfId="4" applyBorder="1" applyAlignment="1">
      <alignment horizontal="center" vertical="center" wrapText="1"/>
    </xf>
    <xf numFmtId="2" fontId="8" fillId="0" borderId="66" xfId="4" applyNumberFormat="1" applyFont="1" applyFill="1" applyBorder="1" applyAlignment="1" applyProtection="1">
      <alignment horizontal="center" vertical="center" wrapText="1"/>
      <protection locked="0"/>
    </xf>
    <xf numFmtId="2" fontId="8" fillId="0" borderId="11" xfId="4" applyNumberFormat="1" applyFont="1" applyFill="1" applyBorder="1" applyAlignment="1" applyProtection="1">
      <alignment horizontal="center" vertical="center" wrapText="1"/>
    </xf>
    <xf numFmtId="2" fontId="8" fillId="2" borderId="11" xfId="4" applyNumberFormat="1" applyFont="1" applyFill="1" applyBorder="1" applyAlignment="1" applyProtection="1">
      <alignment horizontal="center" vertical="center" wrapText="1"/>
    </xf>
    <xf numFmtId="0" fontId="4" fillId="0" borderId="0" xfId="4" applyFont="1" applyFill="1" applyBorder="1" applyAlignment="1">
      <alignment horizontal="left" vertical="top" wrapText="1"/>
    </xf>
    <xf numFmtId="0" fontId="13" fillId="0" borderId="61" xfId="4" applyFont="1" applyFill="1" applyBorder="1" applyAlignment="1">
      <alignment vertical="top" wrapText="1"/>
    </xf>
    <xf numFmtId="0" fontId="4" fillId="0" borderId="0" xfId="4" applyFont="1" applyFill="1" applyBorder="1" applyAlignment="1">
      <alignment vertical="center" wrapText="1"/>
    </xf>
    <xf numFmtId="0" fontId="4" fillId="0" borderId="0" xfId="4" applyFont="1" applyFill="1" applyBorder="1" applyProtection="1">
      <protection locked="0"/>
    </xf>
    <xf numFmtId="0" fontId="37" fillId="7" borderId="88" xfId="4" applyFill="1" applyBorder="1" applyAlignment="1">
      <alignment vertical="center" wrapText="1"/>
    </xf>
    <xf numFmtId="0" fontId="37" fillId="7" borderId="89" xfId="4" applyFill="1" applyBorder="1"/>
    <xf numFmtId="0" fontId="37" fillId="7" borderId="90" xfId="4" applyFill="1" applyBorder="1"/>
    <xf numFmtId="0" fontId="4" fillId="5" borderId="0" xfId="4" applyFont="1" applyFill="1" applyBorder="1" applyProtection="1"/>
    <xf numFmtId="0" fontId="4" fillId="0" borderId="0" xfId="4" applyFont="1" applyFill="1" applyAlignment="1" applyProtection="1">
      <alignment vertical="center"/>
    </xf>
    <xf numFmtId="0" fontId="4" fillId="3" borderId="0" xfId="4" applyFont="1" applyFill="1" applyBorder="1" applyAlignment="1" applyProtection="1">
      <alignment horizontal="center" vertical="center"/>
    </xf>
    <xf numFmtId="0" fontId="4" fillId="0" borderId="0" xfId="4" applyFont="1" applyFill="1" applyBorder="1" applyAlignment="1" applyProtection="1">
      <alignment horizontal="center" vertical="center" wrapText="1"/>
    </xf>
    <xf numFmtId="0" fontId="4" fillId="0" borderId="0" xfId="4" applyFont="1" applyBorder="1" applyProtection="1"/>
    <xf numFmtId="0" fontId="4" fillId="7" borderId="0" xfId="4" applyFont="1" applyFill="1" applyProtection="1"/>
    <xf numFmtId="0" fontId="4" fillId="0" borderId="0" xfId="4" applyFont="1" applyFill="1" applyProtection="1"/>
    <xf numFmtId="0" fontId="4" fillId="0" borderId="0" xfId="4" applyFont="1" applyFill="1" applyAlignment="1" applyProtection="1">
      <alignment horizontal="center"/>
    </xf>
    <xf numFmtId="0" fontId="4" fillId="3" borderId="0" xfId="4" applyFont="1" applyFill="1" applyBorder="1" applyAlignment="1" applyProtection="1">
      <alignment horizontal="center"/>
    </xf>
    <xf numFmtId="0" fontId="4" fillId="3" borderId="87" xfId="4" applyFont="1" applyFill="1" applyBorder="1" applyAlignment="1" applyProtection="1">
      <alignment horizontal="center"/>
    </xf>
    <xf numFmtId="0" fontId="4" fillId="3" borderId="87" xfId="4" applyFont="1" applyFill="1" applyBorder="1" applyAlignment="1" applyProtection="1">
      <alignment horizontal="center" vertical="center"/>
    </xf>
    <xf numFmtId="0" fontId="4" fillId="7" borderId="0" xfId="4" applyFont="1" applyFill="1" applyAlignment="1" applyProtection="1">
      <alignment vertical="center"/>
    </xf>
    <xf numFmtId="0" fontId="13" fillId="0" borderId="87" xfId="4" applyFont="1" applyBorder="1" applyAlignment="1" applyProtection="1">
      <alignment horizontal="center"/>
      <protection locked="0"/>
    </xf>
    <xf numFmtId="0" fontId="13" fillId="0" borderId="87" xfId="4" applyFont="1" applyBorder="1" applyAlignment="1" applyProtection="1">
      <alignment vertical="center"/>
      <protection locked="0"/>
    </xf>
    <xf numFmtId="0" fontId="13" fillId="0" borderId="61" xfId="2" applyFont="1" applyBorder="1" applyAlignment="1" applyProtection="1">
      <alignment horizontal="center"/>
      <protection locked="0"/>
    </xf>
    <xf numFmtId="0" fontId="15" fillId="7" borderId="0" xfId="4" applyFont="1" applyFill="1" applyBorder="1" applyAlignment="1">
      <alignment vertical="top" wrapText="1"/>
    </xf>
    <xf numFmtId="0" fontId="37" fillId="7" borderId="0" xfId="4" applyFill="1" applyBorder="1" applyAlignment="1">
      <alignment vertical="top" wrapText="1"/>
    </xf>
    <xf numFmtId="0" fontId="37" fillId="7" borderId="0" xfId="4" applyFill="1" applyBorder="1" applyAlignment="1"/>
    <xf numFmtId="0" fontId="16" fillId="8" borderId="0" xfId="4" applyFont="1" applyFill="1" applyAlignment="1">
      <alignment horizontal="center" vertical="distributed"/>
    </xf>
    <xf numFmtId="0" fontId="40" fillId="8" borderId="0" xfId="4" applyFont="1" applyFill="1" applyAlignment="1">
      <alignment horizontal="center"/>
    </xf>
    <xf numFmtId="0" fontId="41" fillId="5" borderId="0" xfId="4" applyFont="1" applyFill="1" applyAlignment="1">
      <alignment horizontal="center" vertical="center"/>
    </xf>
    <xf numFmtId="0" fontId="41" fillId="5" borderId="0" xfId="4" applyFont="1" applyFill="1" applyAlignment="1"/>
    <xf numFmtId="0" fontId="15" fillId="7" borderId="17" xfId="4" applyFont="1" applyFill="1" applyBorder="1" applyAlignment="1">
      <alignment vertical="top" wrapText="1"/>
    </xf>
    <xf numFmtId="0" fontId="37" fillId="7" borderId="17" xfId="4" applyFill="1" applyBorder="1" applyAlignment="1">
      <alignment vertical="top" wrapText="1"/>
    </xf>
    <xf numFmtId="0" fontId="37" fillId="7" borderId="17" xfId="4" applyFill="1" applyBorder="1" applyAlignment="1"/>
    <xf numFmtId="0" fontId="15" fillId="7" borderId="7" xfId="4" applyFont="1" applyFill="1" applyBorder="1" applyAlignment="1">
      <alignment horizontal="left" vertical="top"/>
    </xf>
    <xf numFmtId="0" fontId="37" fillId="7" borderId="0" xfId="4" applyFill="1" applyAlignment="1"/>
    <xf numFmtId="0" fontId="4" fillId="7" borderId="0" xfId="4" applyFont="1" applyFill="1" applyBorder="1" applyAlignment="1">
      <alignment vertical="top" wrapText="1"/>
    </xf>
    <xf numFmtId="0" fontId="4" fillId="7" borderId="0" xfId="4" applyFont="1" applyFill="1" applyBorder="1" applyAlignment="1"/>
    <xf numFmtId="0" fontId="4" fillId="7" borderId="0" xfId="4" applyFont="1" applyFill="1" applyAlignment="1"/>
    <xf numFmtId="0" fontId="15" fillId="7" borderId="0" xfId="4" applyFont="1" applyFill="1" applyBorder="1" applyAlignment="1">
      <alignment horizontal="left" vertical="top"/>
    </xf>
    <xf numFmtId="0" fontId="13" fillId="0" borderId="0" xfId="4" applyFont="1" applyFill="1" applyAlignment="1">
      <alignment vertical="top" wrapText="1"/>
    </xf>
    <xf numFmtId="0" fontId="41" fillId="4" borderId="0" xfId="4" applyFont="1" applyFill="1" applyAlignment="1">
      <alignment horizontal="center" vertical="center"/>
    </xf>
    <xf numFmtId="0" fontId="6" fillId="5" borderId="0" xfId="4" applyFont="1" applyFill="1" applyAlignment="1">
      <alignment horizontal="center"/>
    </xf>
    <xf numFmtId="0" fontId="13" fillId="0" borderId="0" xfId="4" applyFont="1" applyFill="1" applyBorder="1" applyAlignment="1">
      <alignment vertical="top" wrapText="1"/>
    </xf>
    <xf numFmtId="0" fontId="13" fillId="0" borderId="0" xfId="4" applyFont="1" applyFill="1" applyBorder="1" applyAlignment="1" applyProtection="1">
      <alignment horizontal="left" vertical="top" wrapText="1"/>
      <protection locked="0"/>
    </xf>
    <xf numFmtId="0" fontId="13" fillId="0" borderId="0" xfId="4" applyFont="1" applyFill="1" applyAlignment="1">
      <alignment horizontal="left" vertical="top" wrapText="1"/>
    </xf>
    <xf numFmtId="0" fontId="13" fillId="0" borderId="0" xfId="4" applyFont="1" applyFill="1" applyBorder="1" applyAlignment="1">
      <alignment horizontal="left" vertical="top" wrapText="1"/>
    </xf>
    <xf numFmtId="0" fontId="16" fillId="0" borderId="0" xfId="4" applyFont="1" applyFill="1" applyAlignment="1">
      <alignment vertical="top" wrapText="1"/>
    </xf>
    <xf numFmtId="0" fontId="26" fillId="0" borderId="0" xfId="4" applyFont="1" applyFill="1" applyAlignment="1">
      <alignment wrapText="1"/>
    </xf>
    <xf numFmtId="0" fontId="37" fillId="0" borderId="0" xfId="4" applyFill="1" applyAlignment="1">
      <alignment wrapText="1"/>
    </xf>
    <xf numFmtId="0" fontId="6" fillId="9" borderId="0" xfId="4" applyFont="1" applyFill="1" applyBorder="1" applyAlignment="1">
      <alignment horizontal="center"/>
    </xf>
    <xf numFmtId="0" fontId="12" fillId="0" borderId="0" xfId="4" applyFont="1" applyFill="1" applyAlignment="1">
      <alignment vertical="top" wrapText="1"/>
    </xf>
    <xf numFmtId="0" fontId="16" fillId="0" borderId="0" xfId="4" applyFont="1" applyFill="1" applyBorder="1" applyAlignment="1">
      <alignment horizontal="left" vertical="top" wrapText="1"/>
    </xf>
    <xf numFmtId="0" fontId="13" fillId="0" borderId="3" xfId="4" applyFont="1" applyFill="1" applyBorder="1" applyAlignment="1">
      <alignment horizontal="left" vertical="top" wrapText="1"/>
    </xf>
    <xf numFmtId="0" fontId="13" fillId="0" borderId="4" xfId="4" applyFont="1" applyFill="1" applyBorder="1" applyAlignment="1">
      <alignment horizontal="left" vertical="top" wrapText="1"/>
    </xf>
    <xf numFmtId="0" fontId="13" fillId="0" borderId="13" xfId="4" applyFont="1" applyFill="1" applyBorder="1" applyAlignment="1">
      <alignment horizontal="left" vertical="top" wrapText="1"/>
    </xf>
    <xf numFmtId="0" fontId="13" fillId="0" borderId="0" xfId="4" applyFont="1" applyFill="1" applyAlignment="1">
      <alignment horizontal="left" vertical="center" wrapText="1"/>
    </xf>
    <xf numFmtId="0" fontId="6" fillId="5" borderId="0" xfId="4" applyNumberFormat="1" applyFont="1" applyFill="1" applyBorder="1" applyAlignment="1">
      <alignment horizontal="center" vertical="top" wrapText="1"/>
    </xf>
    <xf numFmtId="0" fontId="16" fillId="0" borderId="3" xfId="4" applyFont="1" applyFill="1" applyBorder="1" applyAlignment="1">
      <alignment horizontal="left" vertical="center" wrapText="1" indent="3"/>
    </xf>
    <xf numFmtId="0" fontId="16" fillId="0" borderId="4" xfId="4" applyFont="1" applyFill="1" applyBorder="1" applyAlignment="1">
      <alignment horizontal="left" vertical="center" wrapText="1" indent="3"/>
    </xf>
    <xf numFmtId="0" fontId="16" fillId="0" borderId="13" xfId="4" applyFont="1" applyFill="1" applyBorder="1" applyAlignment="1">
      <alignment horizontal="left" vertical="center" wrapText="1" indent="3"/>
    </xf>
    <xf numFmtId="0" fontId="6" fillId="5" borderId="0" xfId="4" applyFont="1" applyFill="1" applyAlignment="1">
      <alignment horizontal="center" wrapText="1"/>
    </xf>
    <xf numFmtId="0" fontId="41" fillId="4" borderId="0" xfId="4" applyFont="1" applyFill="1" applyAlignment="1">
      <alignment horizontal="center"/>
    </xf>
    <xf numFmtId="0" fontId="6" fillId="5" borderId="0" xfId="4" applyFont="1" applyFill="1" applyAlignment="1">
      <alignment horizontal="center" vertical="center"/>
    </xf>
    <xf numFmtId="0" fontId="6" fillId="0" borderId="41" xfId="4" applyFont="1" applyFill="1" applyBorder="1" applyAlignment="1">
      <alignment horizontal="center" vertical="center"/>
    </xf>
    <xf numFmtId="0" fontId="34" fillId="0" borderId="17" xfId="4" applyFont="1" applyFill="1" applyBorder="1" applyAlignment="1" applyProtection="1">
      <alignment horizontal="left" wrapText="1"/>
      <protection locked="0"/>
    </xf>
    <xf numFmtId="0" fontId="6" fillId="5" borderId="0" xfId="4" applyFont="1" applyFill="1" applyAlignment="1">
      <alignment horizontal="left"/>
    </xf>
    <xf numFmtId="0" fontId="8" fillId="11" borderId="3" xfId="4" applyFont="1" applyFill="1" applyBorder="1" applyAlignment="1">
      <alignment horizontal="center" vertical="center" wrapText="1"/>
    </xf>
    <xf numFmtId="0" fontId="8" fillId="11" borderId="13" xfId="4" applyFont="1" applyFill="1" applyBorder="1" applyAlignment="1">
      <alignment horizontal="center" vertical="center" wrapText="1"/>
    </xf>
    <xf numFmtId="0" fontId="16" fillId="11" borderId="6" xfId="4" applyFont="1" applyFill="1" applyBorder="1" applyAlignment="1">
      <alignment horizontal="center" vertical="center" wrapText="1"/>
    </xf>
    <xf numFmtId="0" fontId="16" fillId="11" borderId="2" xfId="4" applyFont="1" applyFill="1" applyBorder="1" applyAlignment="1">
      <alignment horizontal="center" vertical="center" wrapText="1"/>
    </xf>
    <xf numFmtId="0" fontId="16" fillId="12" borderId="16" xfId="4" applyFont="1" applyFill="1" applyBorder="1" applyAlignment="1">
      <alignment horizontal="center" vertical="center"/>
    </xf>
    <xf numFmtId="0" fontId="16" fillId="12" borderId="18" xfId="4" applyFont="1" applyFill="1" applyBorder="1" applyAlignment="1">
      <alignment horizontal="center" vertical="center"/>
    </xf>
    <xf numFmtId="0" fontId="16" fillId="12" borderId="59" xfId="4" applyFont="1" applyFill="1" applyBorder="1" applyAlignment="1">
      <alignment horizontal="center" vertical="center"/>
    </xf>
    <xf numFmtId="0" fontId="16" fillId="12" borderId="27" xfId="4" applyFont="1" applyFill="1" applyBorder="1" applyAlignment="1">
      <alignment horizontal="center" vertical="center"/>
    </xf>
    <xf numFmtId="0" fontId="8" fillId="11" borderId="4" xfId="4" applyFont="1" applyFill="1" applyBorder="1" applyAlignment="1">
      <alignment horizontal="center" vertical="center" wrapText="1"/>
    </xf>
    <xf numFmtId="0" fontId="21" fillId="0" borderId="87" xfId="4" applyFont="1" applyFill="1" applyBorder="1" applyAlignment="1">
      <alignment horizontal="center" vertical="top" wrapText="1"/>
    </xf>
    <xf numFmtId="0" fontId="21" fillId="0" borderId="0" xfId="4" applyFont="1" applyFill="1" applyBorder="1" applyAlignment="1">
      <alignment horizontal="center" vertical="top" wrapText="1"/>
    </xf>
    <xf numFmtId="0" fontId="8" fillId="12" borderId="3" xfId="4" applyFont="1" applyFill="1" applyBorder="1" applyAlignment="1">
      <alignment horizontal="center" vertical="center" wrapText="1"/>
    </xf>
    <xf numFmtId="0" fontId="8" fillId="12" borderId="13" xfId="4" applyFont="1" applyFill="1" applyBorder="1" applyAlignment="1">
      <alignment horizontal="center" vertical="center" wrapText="1"/>
    </xf>
    <xf numFmtId="0" fontId="8" fillId="12" borderId="6" xfId="4" applyFont="1" applyFill="1" applyBorder="1" applyAlignment="1">
      <alignment horizontal="center" vertical="center" wrapText="1"/>
    </xf>
    <xf numFmtId="0" fontId="8" fillId="12" borderId="61" xfId="4" applyFont="1" applyFill="1" applyBorder="1" applyAlignment="1">
      <alignment horizontal="center" vertical="center" wrapText="1"/>
    </xf>
    <xf numFmtId="0" fontId="8" fillId="12" borderId="2" xfId="4" applyFont="1" applyFill="1" applyBorder="1" applyAlignment="1">
      <alignment horizontal="center" vertical="center" wrapText="1"/>
    </xf>
    <xf numFmtId="0" fontId="8" fillId="12" borderId="3" xfId="4" applyFont="1" applyFill="1" applyBorder="1" applyAlignment="1">
      <alignment horizontal="center"/>
    </xf>
    <xf numFmtId="0" fontId="8" fillId="12" borderId="4" xfId="4" applyFont="1" applyFill="1" applyBorder="1" applyAlignment="1">
      <alignment horizontal="center"/>
    </xf>
    <xf numFmtId="0" fontId="8" fillId="12" borderId="13" xfId="4" applyFont="1" applyFill="1" applyBorder="1" applyAlignment="1">
      <alignment horizontal="center"/>
    </xf>
    <xf numFmtId="0" fontId="13" fillId="12" borderId="3" xfId="4" applyFont="1" applyFill="1" applyBorder="1" applyAlignment="1">
      <alignment horizontal="center" vertical="center" wrapText="1"/>
    </xf>
    <xf numFmtId="0" fontId="13" fillId="12" borderId="4" xfId="4" applyFont="1" applyFill="1" applyBorder="1" applyAlignment="1">
      <alignment horizontal="center" vertical="center" wrapText="1"/>
    </xf>
    <xf numFmtId="0" fontId="13" fillId="12" borderId="13" xfId="4" applyFont="1" applyFill="1" applyBorder="1" applyAlignment="1">
      <alignment horizontal="center" vertical="center" wrapText="1"/>
    </xf>
    <xf numFmtId="0" fontId="13" fillId="12" borderId="6" xfId="4" applyFont="1" applyFill="1" applyBorder="1" applyAlignment="1">
      <alignment horizontal="center" vertical="center" wrapText="1"/>
    </xf>
    <xf numFmtId="0" fontId="13" fillId="12" borderId="2" xfId="4" applyFont="1" applyFill="1" applyBorder="1" applyAlignment="1">
      <alignment horizontal="center" vertical="center" wrapText="1"/>
    </xf>
    <xf numFmtId="0" fontId="8" fillId="0" borderId="0" xfId="4" applyFont="1" applyFill="1" applyAlignment="1" applyProtection="1">
      <alignment horizontal="left" vertical="top" wrapText="1"/>
    </xf>
    <xf numFmtId="0" fontId="16" fillId="0" borderId="0" xfId="4" applyFont="1" applyFill="1" applyBorder="1" applyAlignment="1" applyProtection="1">
      <alignment horizontal="left" wrapText="1"/>
    </xf>
    <xf numFmtId="0" fontId="6" fillId="5" borderId="0" xfId="4" applyFont="1" applyFill="1" applyBorder="1" applyAlignment="1" applyProtection="1"/>
    <xf numFmtId="0" fontId="4" fillId="5" borderId="0" xfId="4" applyFont="1" applyFill="1" applyBorder="1" applyAlignment="1" applyProtection="1"/>
    <xf numFmtId="0" fontId="48" fillId="5" borderId="0" xfId="4" applyFont="1" applyFill="1" applyBorder="1" applyAlignment="1" applyProtection="1">
      <alignment wrapText="1"/>
    </xf>
    <xf numFmtId="0" fontId="60" fillId="3" borderId="91" xfId="4" applyFont="1" applyFill="1" applyBorder="1" applyAlignment="1" applyProtection="1">
      <alignment horizontal="center"/>
    </xf>
    <xf numFmtId="0" fontId="61" fillId="0" borderId="7" xfId="4" applyFont="1" applyFill="1" applyBorder="1" applyAlignment="1" applyProtection="1">
      <alignment horizontal="left" wrapText="1"/>
    </xf>
    <xf numFmtId="0" fontId="62" fillId="0" borderId="7" xfId="4" applyFont="1" applyBorder="1" applyAlignment="1"/>
    <xf numFmtId="0" fontId="13" fillId="0" borderId="70" xfId="4" applyFont="1" applyBorder="1" applyAlignment="1" applyProtection="1">
      <alignment horizontal="left" vertical="center" wrapText="1"/>
      <protection locked="0"/>
    </xf>
    <xf numFmtId="0" fontId="13" fillId="0" borderId="71" xfId="4" applyFont="1" applyBorder="1" applyAlignment="1" applyProtection="1">
      <alignment horizontal="left" vertical="center" wrapText="1"/>
      <protection locked="0"/>
    </xf>
    <xf numFmtId="0" fontId="13" fillId="0" borderId="72" xfId="4" applyFont="1" applyBorder="1" applyAlignment="1" applyProtection="1">
      <alignment horizontal="left" vertical="center" wrapText="1"/>
      <protection locked="0"/>
    </xf>
    <xf numFmtId="0" fontId="23" fillId="0" borderId="0" xfId="4" applyFont="1" applyFill="1" applyAlignment="1" applyProtection="1">
      <alignment horizontal="left" vertical="top" wrapText="1"/>
    </xf>
    <xf numFmtId="0" fontId="30" fillId="0" borderId="0" xfId="4" applyFont="1" applyFill="1" applyAlignment="1" applyProtection="1">
      <alignment horizontal="left" vertical="top" wrapText="1"/>
    </xf>
    <xf numFmtId="0" fontId="8" fillId="11" borderId="3" xfId="4" applyFont="1" applyFill="1" applyBorder="1" applyAlignment="1" applyProtection="1">
      <alignment horizontal="center" vertical="center" wrapText="1"/>
    </xf>
    <xf numFmtId="0" fontId="8" fillId="11" borderId="4" xfId="4" applyFont="1" applyFill="1" applyBorder="1" applyAlignment="1" applyProtection="1">
      <alignment horizontal="center" vertical="center" wrapText="1"/>
    </xf>
    <xf numFmtId="0" fontId="8" fillId="11" borderId="13" xfId="4" applyFont="1" applyFill="1" applyBorder="1" applyAlignment="1" applyProtection="1">
      <alignment horizontal="center" vertical="center" wrapText="1"/>
    </xf>
    <xf numFmtId="0" fontId="4" fillId="11" borderId="4" xfId="4" applyFont="1" applyFill="1" applyBorder="1" applyAlignment="1" applyProtection="1">
      <alignment horizontal="center" vertical="center" wrapText="1"/>
    </xf>
    <xf numFmtId="0" fontId="4" fillId="11" borderId="13" xfId="4" applyFont="1" applyFill="1" applyBorder="1" applyAlignment="1" applyProtection="1">
      <alignment horizontal="center" vertical="center" wrapText="1"/>
    </xf>
    <xf numFmtId="0" fontId="37" fillId="11" borderId="4" xfId="4" applyFill="1" applyBorder="1" applyAlignment="1" applyProtection="1">
      <alignment horizontal="center" vertical="center" wrapText="1"/>
    </xf>
    <xf numFmtId="0" fontId="37" fillId="11" borderId="13" xfId="4" applyFill="1" applyBorder="1" applyAlignment="1" applyProtection="1">
      <alignment horizontal="center" vertical="center" wrapText="1"/>
    </xf>
    <xf numFmtId="0" fontId="37" fillId="11" borderId="4" xfId="4" applyFill="1" applyBorder="1" applyAlignment="1" applyProtection="1">
      <alignment horizontal="center" vertical="center"/>
    </xf>
    <xf numFmtId="0" fontId="37" fillId="11" borderId="13" xfId="4" applyFill="1" applyBorder="1" applyAlignment="1" applyProtection="1">
      <alignment horizontal="center" vertical="center"/>
    </xf>
    <xf numFmtId="0" fontId="37" fillId="11" borderId="4" xfId="4" applyFill="1" applyBorder="1" applyAlignment="1" applyProtection="1">
      <alignment wrapText="1"/>
    </xf>
    <xf numFmtId="0" fontId="37" fillId="11" borderId="13" xfId="4" applyFill="1" applyBorder="1" applyAlignment="1" applyProtection="1">
      <alignment wrapText="1"/>
    </xf>
    <xf numFmtId="0" fontId="16" fillId="3" borderId="69" xfId="4" applyFont="1" applyFill="1" applyBorder="1" applyAlignment="1" applyProtection="1">
      <alignment horizontal="left"/>
    </xf>
    <xf numFmtId="0" fontId="16" fillId="3" borderId="4" xfId="4" applyFont="1" applyFill="1" applyBorder="1" applyAlignment="1" applyProtection="1">
      <alignment horizontal="left"/>
    </xf>
    <xf numFmtId="0" fontId="16" fillId="3" borderId="13" xfId="4" applyFont="1" applyFill="1" applyBorder="1" applyAlignment="1" applyProtection="1">
      <alignment horizontal="left"/>
    </xf>
    <xf numFmtId="0" fontId="13" fillId="0" borderId="21" xfId="4" applyFont="1" applyBorder="1" applyAlignment="1" applyProtection="1">
      <alignment horizontal="left" wrapText="1"/>
      <protection locked="0"/>
    </xf>
    <xf numFmtId="0" fontId="13" fillId="0" borderId="22" xfId="4" applyFont="1" applyBorder="1" applyAlignment="1" applyProtection="1">
      <alignment horizontal="left" wrapText="1"/>
      <protection locked="0"/>
    </xf>
    <xf numFmtId="0" fontId="13" fillId="0" borderId="23" xfId="4" applyFont="1" applyBorder="1" applyAlignment="1" applyProtection="1">
      <alignment horizontal="left" wrapText="1"/>
      <protection locked="0"/>
    </xf>
    <xf numFmtId="0" fontId="13" fillId="0" borderId="21" xfId="4" applyFont="1" applyBorder="1" applyAlignment="1" applyProtection="1">
      <alignment horizontal="left" vertical="center" wrapText="1"/>
      <protection locked="0"/>
    </xf>
    <xf numFmtId="0" fontId="13" fillId="0" borderId="22" xfId="4" applyFont="1" applyBorder="1" applyAlignment="1" applyProtection="1">
      <alignment horizontal="left" vertical="center" wrapText="1"/>
      <protection locked="0"/>
    </xf>
    <xf numFmtId="0" fontId="13" fillId="0" borderId="23" xfId="4" applyFont="1" applyBorder="1" applyAlignment="1" applyProtection="1">
      <alignment horizontal="left" vertical="center" wrapText="1"/>
      <protection locked="0"/>
    </xf>
    <xf numFmtId="0" fontId="13" fillId="0" borderId="73" xfId="4" applyFont="1" applyBorder="1" applyAlignment="1" applyProtection="1">
      <alignment horizontal="left" wrapText="1"/>
      <protection locked="0"/>
    </xf>
    <xf numFmtId="0" fontId="13" fillId="0" borderId="74" xfId="4" applyFont="1" applyBorder="1" applyAlignment="1" applyProtection="1">
      <alignment horizontal="left" wrapText="1"/>
      <protection locked="0"/>
    </xf>
    <xf numFmtId="0" fontId="13" fillId="0" borderId="75" xfId="4" applyFont="1" applyBorder="1" applyAlignment="1" applyProtection="1">
      <alignment horizontal="left" wrapText="1"/>
      <protection locked="0"/>
    </xf>
    <xf numFmtId="0" fontId="4" fillId="0" borderId="0" xfId="4" applyFont="1" applyBorder="1" applyAlignment="1" applyProtection="1"/>
    <xf numFmtId="0" fontId="37" fillId="0" borderId="0" xfId="4" applyAlignment="1" applyProtection="1"/>
    <xf numFmtId="0" fontId="6" fillId="5" borderId="0" xfId="4" applyFont="1" applyFill="1" applyAlignment="1" applyProtection="1"/>
    <xf numFmtId="0" fontId="4" fillId="5" borderId="0" xfId="4" applyFont="1" applyFill="1" applyAlignment="1" applyProtection="1"/>
    <xf numFmtId="0" fontId="48" fillId="5" borderId="0" xfId="4" applyFont="1" applyFill="1" applyAlignment="1" applyProtection="1">
      <alignment wrapText="1"/>
    </xf>
    <xf numFmtId="0" fontId="8" fillId="13" borderId="3" xfId="4" applyFont="1" applyFill="1" applyBorder="1" applyAlignment="1" applyProtection="1">
      <alignment horizontal="center" vertical="center" wrapText="1"/>
    </xf>
    <xf numFmtId="0" fontId="37" fillId="13" borderId="4" xfId="4" applyFill="1" applyBorder="1" applyAlignment="1">
      <alignment wrapText="1"/>
    </xf>
    <xf numFmtId="0" fontId="37" fillId="13" borderId="13" xfId="4" applyFill="1" applyBorder="1" applyAlignment="1">
      <alignment wrapText="1"/>
    </xf>
    <xf numFmtId="0" fontId="37" fillId="0" borderId="4" xfId="4" applyBorder="1" applyAlignment="1">
      <alignment horizontal="center" vertical="center" wrapText="1"/>
    </xf>
    <xf numFmtId="0" fontId="37" fillId="0" borderId="13" xfId="4" applyBorder="1" applyAlignment="1">
      <alignment horizontal="center" vertical="center" wrapText="1"/>
    </xf>
    <xf numFmtId="0" fontId="5" fillId="13" borderId="16" xfId="4" applyFont="1" applyFill="1" applyBorder="1" applyAlignment="1" applyProtection="1">
      <alignment horizontal="center" vertical="center" wrapText="1"/>
    </xf>
    <xf numFmtId="0" fontId="37" fillId="13" borderId="17" xfId="4" applyFill="1" applyBorder="1" applyAlignment="1">
      <alignment horizontal="center" vertical="center" wrapText="1"/>
    </xf>
    <xf numFmtId="0" fontId="37" fillId="13" borderId="18" xfId="4" applyFill="1" applyBorder="1" applyAlignment="1">
      <alignment horizontal="center" vertical="center" wrapText="1"/>
    </xf>
    <xf numFmtId="0" fontId="37" fillId="13" borderId="59" xfId="4" applyFill="1" applyBorder="1" applyAlignment="1">
      <alignment horizontal="center" vertical="center" wrapText="1"/>
    </xf>
    <xf numFmtId="0" fontId="37" fillId="13" borderId="7" xfId="4" applyFill="1" applyBorder="1" applyAlignment="1">
      <alignment horizontal="center" vertical="center" wrapText="1"/>
    </xf>
    <xf numFmtId="0" fontId="37" fillId="13" borderId="27" xfId="4" applyFill="1" applyBorder="1" applyAlignment="1">
      <alignment horizontal="center" vertical="center" wrapText="1"/>
    </xf>
    <xf numFmtId="0" fontId="71" fillId="0" borderId="0" xfId="4" applyFont="1" applyAlignment="1" applyProtection="1">
      <alignment wrapText="1"/>
    </xf>
    <xf numFmtId="0" fontId="20" fillId="0" borderId="0" xfId="4" applyFont="1" applyAlignment="1">
      <alignment wrapText="1"/>
    </xf>
    <xf numFmtId="0" fontId="37" fillId="13" borderId="87" xfId="4" applyFill="1" applyBorder="1" applyAlignment="1">
      <alignment horizontal="center" vertical="center" wrapText="1"/>
    </xf>
    <xf numFmtId="0" fontId="37" fillId="13" borderId="0" xfId="4" applyFill="1" applyBorder="1" applyAlignment="1">
      <alignment horizontal="center" vertical="center" wrapText="1"/>
    </xf>
    <xf numFmtId="0" fontId="37" fillId="13" borderId="5" xfId="4" applyFill="1" applyBorder="1" applyAlignment="1">
      <alignment horizontal="center" vertical="center" wrapText="1"/>
    </xf>
    <xf numFmtId="0" fontId="37" fillId="0" borderId="4" xfId="4" applyBorder="1" applyAlignment="1">
      <alignment wrapText="1"/>
    </xf>
    <xf numFmtId="0" fontId="37" fillId="0" borderId="13" xfId="4" applyBorder="1" applyAlignment="1">
      <alignment wrapText="1"/>
    </xf>
    <xf numFmtId="0" fontId="5" fillId="13" borderId="3" xfId="4" applyFont="1" applyFill="1" applyBorder="1" applyAlignment="1" applyProtection="1">
      <alignment horizontal="center" vertical="center" wrapText="1"/>
    </xf>
    <xf numFmtId="0" fontId="37" fillId="13" borderId="4" xfId="4" applyFill="1" applyBorder="1" applyAlignment="1">
      <alignment horizontal="center" vertical="center" wrapText="1"/>
    </xf>
    <xf numFmtId="0" fontId="37" fillId="13" borderId="13" xfId="4" applyFill="1" applyBorder="1" applyAlignment="1">
      <alignment horizontal="center" vertical="center" wrapText="1"/>
    </xf>
    <xf numFmtId="0" fontId="5" fillId="13" borderId="3" xfId="4" applyFont="1" applyFill="1" applyBorder="1" applyAlignment="1">
      <alignment horizontal="center" vertical="center" wrapText="1"/>
    </xf>
    <xf numFmtId="0" fontId="8" fillId="13" borderId="4" xfId="4" applyFont="1" applyFill="1" applyBorder="1" applyAlignment="1" applyProtection="1">
      <alignment horizontal="center" vertical="center" wrapText="1"/>
    </xf>
    <xf numFmtId="0" fontId="8" fillId="13" borderId="13" xfId="4" applyFont="1" applyFill="1" applyBorder="1" applyAlignment="1" applyProtection="1">
      <alignment horizontal="center" vertical="center" wrapText="1"/>
    </xf>
    <xf numFmtId="0" fontId="37" fillId="0" borderId="59" xfId="4" applyBorder="1" applyAlignment="1">
      <alignment horizontal="center" vertical="center" wrapText="1"/>
    </xf>
    <xf numFmtId="0" fontId="37" fillId="0" borderId="7" xfId="4" applyBorder="1" applyAlignment="1">
      <alignment horizontal="center" vertical="center" wrapText="1"/>
    </xf>
    <xf numFmtId="0" fontId="37" fillId="0" borderId="27" xfId="4" applyBorder="1" applyAlignment="1">
      <alignment horizontal="center" vertical="center" wrapText="1"/>
    </xf>
    <xf numFmtId="0" fontId="8" fillId="0" borderId="0" xfId="4" applyFont="1" applyFill="1" applyBorder="1" applyAlignment="1" applyProtection="1">
      <alignment horizontal="center" vertical="center" wrapText="1"/>
    </xf>
    <xf numFmtId="0" fontId="13" fillId="0" borderId="22" xfId="4" applyFont="1" applyBorder="1" applyAlignment="1">
      <alignment horizontal="left" wrapText="1"/>
    </xf>
    <xf numFmtId="0" fontId="13" fillId="0" borderId="23" xfId="4" applyFont="1" applyBorder="1" applyAlignment="1">
      <alignment horizontal="left" wrapText="1"/>
    </xf>
    <xf numFmtId="0" fontId="16" fillId="3" borderId="3" xfId="4" applyFont="1" applyFill="1" applyBorder="1" applyAlignment="1" applyProtection="1">
      <alignment horizontal="left"/>
    </xf>
    <xf numFmtId="0" fontId="37" fillId="0" borderId="4" xfId="4" applyBorder="1" applyAlignment="1" applyProtection="1">
      <alignment horizontal="left"/>
    </xf>
    <xf numFmtId="0" fontId="37" fillId="0" borderId="13" xfId="4" applyBorder="1" applyAlignment="1" applyProtection="1">
      <alignment horizontal="left"/>
    </xf>
    <xf numFmtId="0" fontId="13" fillId="0" borderId="22" xfId="4" applyFont="1" applyBorder="1" applyAlignment="1">
      <alignment horizontal="left" vertical="center" wrapText="1"/>
    </xf>
    <xf numFmtId="0" fontId="13" fillId="0" borderId="23" xfId="4" applyFont="1" applyBorder="1" applyAlignment="1">
      <alignment horizontal="left" vertical="center" wrapText="1"/>
    </xf>
    <xf numFmtId="0" fontId="13" fillId="0" borderId="22" xfId="4" applyFont="1" applyBorder="1" applyAlignment="1" applyProtection="1">
      <alignment horizontal="left" vertical="center"/>
      <protection locked="0"/>
    </xf>
    <xf numFmtId="0" fontId="13" fillId="0" borderId="22" xfId="4" applyFont="1" applyBorder="1" applyAlignment="1">
      <alignment horizontal="left" vertical="center"/>
    </xf>
    <xf numFmtId="0" fontId="13" fillId="0" borderId="23" xfId="4" applyFont="1" applyBorder="1" applyAlignment="1">
      <alignment horizontal="left" vertical="center"/>
    </xf>
    <xf numFmtId="0" fontId="37" fillId="0" borderId="22" xfId="4" applyBorder="1" applyAlignment="1">
      <alignment horizontal="left" vertical="center" wrapText="1"/>
    </xf>
    <xf numFmtId="0" fontId="37" fillId="0" borderId="23" xfId="4" applyBorder="1" applyAlignment="1">
      <alignment horizontal="left" vertical="center" wrapText="1"/>
    </xf>
    <xf numFmtId="0" fontId="13" fillId="0" borderId="21" xfId="4" applyFont="1" applyFill="1" applyBorder="1" applyAlignment="1" applyProtection="1">
      <alignment horizontal="left" vertical="center" wrapText="1"/>
      <protection locked="0"/>
    </xf>
    <xf numFmtId="0" fontId="37" fillId="0" borderId="22" xfId="4" applyFill="1" applyBorder="1" applyAlignment="1">
      <alignment horizontal="left" vertical="center" wrapText="1"/>
    </xf>
    <xf numFmtId="0" fontId="37" fillId="0" borderId="23" xfId="4" applyFill="1" applyBorder="1" applyAlignment="1">
      <alignment horizontal="left" vertical="center" wrapText="1"/>
    </xf>
    <xf numFmtId="0" fontId="13" fillId="0" borderId="74" xfId="4" applyFont="1" applyBorder="1" applyAlignment="1">
      <alignment horizontal="left" wrapText="1"/>
    </xf>
    <xf numFmtId="0" fontId="13" fillId="0" borderId="75" xfId="4" applyFont="1" applyBorder="1" applyAlignment="1">
      <alignment horizontal="left" wrapText="1"/>
    </xf>
    <xf numFmtId="0" fontId="15" fillId="3" borderId="0" xfId="4" applyFont="1" applyFill="1" applyBorder="1" applyAlignment="1" applyProtection="1">
      <alignment horizontal="left"/>
    </xf>
    <xf numFmtId="0" fontId="61" fillId="0" borderId="7" xfId="4" applyFont="1" applyBorder="1" applyAlignment="1" applyProtection="1">
      <alignment horizontal="left" wrapText="1"/>
    </xf>
    <xf numFmtId="0" fontId="21" fillId="0" borderId="7" xfId="4" applyFont="1" applyBorder="1" applyAlignment="1" applyProtection="1">
      <alignment horizontal="right"/>
    </xf>
    <xf numFmtId="0" fontId="37" fillId="0" borderId="7" xfId="4" applyBorder="1" applyAlignment="1" applyProtection="1"/>
    <xf numFmtId="0" fontId="29" fillId="0" borderId="0" xfId="4" applyFont="1" applyFill="1" applyAlignment="1" applyProtection="1">
      <alignment horizontal="center" vertical="center" wrapText="1"/>
    </xf>
    <xf numFmtId="0" fontId="37" fillId="0" borderId="0" xfId="4" applyAlignment="1">
      <alignment horizontal="center" vertical="center" wrapText="1"/>
    </xf>
    <xf numFmtId="0" fontId="37" fillId="0" borderId="0" xfId="4" applyAlignment="1">
      <alignment horizontal="center" wrapText="1"/>
    </xf>
    <xf numFmtId="0" fontId="8" fillId="19" borderId="3" xfId="4" applyFont="1" applyFill="1" applyBorder="1" applyAlignment="1" applyProtection="1">
      <alignment horizontal="center" vertical="center" wrapText="1"/>
    </xf>
    <xf numFmtId="0" fontId="8" fillId="19" borderId="4" xfId="4" applyFont="1" applyFill="1" applyBorder="1" applyAlignment="1" applyProtection="1">
      <alignment horizontal="center" vertical="center" wrapText="1"/>
    </xf>
    <xf numFmtId="0" fontId="8" fillId="19" borderId="13" xfId="4" applyFont="1" applyFill="1" applyBorder="1" applyAlignment="1" applyProtection="1">
      <alignment horizontal="center" vertical="center" wrapText="1"/>
    </xf>
    <xf numFmtId="0" fontId="8" fillId="19" borderId="16" xfId="4" applyFont="1" applyFill="1" applyBorder="1" applyAlignment="1" applyProtection="1">
      <alignment horizontal="center" vertical="center" wrapText="1"/>
    </xf>
    <xf numFmtId="0" fontId="37" fillId="19" borderId="17" xfId="4" applyFill="1" applyBorder="1" applyAlignment="1" applyProtection="1">
      <alignment horizontal="center" vertical="center"/>
    </xf>
    <xf numFmtId="0" fontId="37" fillId="0" borderId="18" xfId="4" applyBorder="1" applyAlignment="1">
      <alignment horizontal="center" vertical="center"/>
    </xf>
    <xf numFmtId="0" fontId="37" fillId="19" borderId="87" xfId="4" applyFill="1" applyBorder="1" applyAlignment="1" applyProtection="1">
      <alignment horizontal="center" vertical="center"/>
    </xf>
    <xf numFmtId="0" fontId="37" fillId="19" borderId="0" xfId="4" applyFill="1" applyBorder="1" applyAlignment="1" applyProtection="1">
      <alignment horizontal="center" vertical="center"/>
    </xf>
    <xf numFmtId="0" fontId="37" fillId="0" borderId="5" xfId="4" applyBorder="1" applyAlignment="1">
      <alignment horizontal="center" vertical="center"/>
    </xf>
    <xf numFmtId="0" fontId="37" fillId="0" borderId="59" xfId="4" applyBorder="1" applyAlignment="1">
      <alignment horizontal="center" vertical="center"/>
    </xf>
    <xf numFmtId="0" fontId="37" fillId="0" borderId="7" xfId="4" applyBorder="1" applyAlignment="1">
      <alignment horizontal="center" vertical="center"/>
    </xf>
    <xf numFmtId="0" fontId="37" fillId="0" borderId="27" xfId="4" applyBorder="1" applyAlignment="1">
      <alignment horizontal="center" vertical="center"/>
    </xf>
    <xf numFmtId="0" fontId="8" fillId="19" borderId="6" xfId="4" applyFont="1" applyFill="1" applyBorder="1" applyAlignment="1" applyProtection="1">
      <alignment horizontal="center" vertical="center" wrapText="1"/>
    </xf>
    <xf numFmtId="0" fontId="37" fillId="19" borderId="61" xfId="4" applyFill="1" applyBorder="1" applyAlignment="1" applyProtection="1">
      <alignment vertical="center" wrapText="1"/>
    </xf>
    <xf numFmtId="0" fontId="37" fillId="19" borderId="2" xfId="4" applyFill="1" applyBorder="1" applyAlignment="1" applyProtection="1">
      <alignment vertical="center" wrapText="1"/>
    </xf>
    <xf numFmtId="0" fontId="37" fillId="0" borderId="17" xfId="4" applyBorder="1" applyAlignment="1">
      <alignment horizontal="center" vertical="center" wrapText="1"/>
    </xf>
    <xf numFmtId="0" fontId="37" fillId="0" borderId="18" xfId="4" applyBorder="1" applyAlignment="1">
      <alignment horizontal="center" vertical="center" wrapText="1"/>
    </xf>
    <xf numFmtId="0" fontId="13" fillId="0" borderId="70" xfId="9" applyFont="1" applyBorder="1" applyAlignment="1" applyProtection="1">
      <alignment horizontal="left" vertical="center" wrapText="1"/>
      <protection locked="0"/>
    </xf>
    <xf numFmtId="0" fontId="13" fillId="0" borderId="71" xfId="9" applyFont="1" applyBorder="1" applyAlignment="1" applyProtection="1">
      <alignment horizontal="left" vertical="center" wrapText="1"/>
      <protection locked="0"/>
    </xf>
    <xf numFmtId="0" fontId="13" fillId="0" borderId="72" xfId="9" applyFont="1" applyBorder="1" applyAlignment="1" applyProtection="1">
      <alignment horizontal="left" vertical="center" wrapText="1"/>
      <protection locked="0"/>
    </xf>
    <xf numFmtId="0" fontId="13" fillId="0" borderId="21" xfId="9" applyFont="1" applyBorder="1" applyAlignment="1" applyProtection="1">
      <alignment horizontal="left" vertical="center" wrapText="1"/>
      <protection locked="0"/>
    </xf>
    <xf numFmtId="0" fontId="13" fillId="0" borderId="22" xfId="9" applyFont="1" applyBorder="1" applyAlignment="1" applyProtection="1">
      <alignment horizontal="left" vertical="center" wrapText="1"/>
      <protection locked="0"/>
    </xf>
    <xf numFmtId="0" fontId="13" fillId="0" borderId="23" xfId="9" applyFont="1" applyBorder="1" applyAlignment="1" applyProtection="1">
      <alignment horizontal="left" vertical="center" wrapText="1"/>
      <protection locked="0"/>
    </xf>
    <xf numFmtId="0" fontId="13" fillId="0" borderId="21" xfId="9" applyFont="1" applyFill="1" applyBorder="1" applyAlignment="1" applyProtection="1">
      <alignment horizontal="left" vertical="center" wrapText="1"/>
      <protection locked="0"/>
    </xf>
    <xf numFmtId="0" fontId="13" fillId="0" borderId="22" xfId="9" applyFont="1" applyFill="1" applyBorder="1" applyAlignment="1" applyProtection="1">
      <alignment horizontal="left" vertical="center" wrapText="1"/>
      <protection locked="0"/>
    </xf>
    <xf numFmtId="0" fontId="13" fillId="0" borderId="23" xfId="9" applyFont="1" applyFill="1" applyBorder="1" applyAlignment="1" applyProtection="1">
      <alignment horizontal="left" vertical="center" wrapText="1"/>
      <protection locked="0"/>
    </xf>
    <xf numFmtId="0" fontId="13" fillId="0" borderId="21" xfId="4" applyFont="1" applyBorder="1" applyAlignment="1" applyProtection="1">
      <alignment vertical="center" wrapText="1"/>
      <protection locked="0"/>
    </xf>
    <xf numFmtId="0" fontId="13" fillId="0" borderId="22" xfId="4" applyFont="1" applyBorder="1" applyAlignment="1" applyProtection="1">
      <alignment vertical="center" wrapText="1"/>
      <protection locked="0"/>
    </xf>
    <xf numFmtId="0" fontId="13" fillId="0" borderId="23" xfId="4" applyFont="1" applyBorder="1" applyAlignment="1" applyProtection="1">
      <alignment vertical="center" wrapText="1"/>
      <protection locked="0"/>
    </xf>
    <xf numFmtId="0" fontId="8" fillId="4" borderId="3" xfId="4" applyFont="1" applyFill="1" applyBorder="1" applyAlignment="1" applyProtection="1">
      <alignment horizontal="center" vertical="center" wrapText="1"/>
    </xf>
    <xf numFmtId="0" fontId="8" fillId="4" borderId="4" xfId="4" applyFont="1" applyFill="1" applyBorder="1" applyAlignment="1" applyProtection="1">
      <alignment horizontal="center" vertical="center" wrapText="1"/>
    </xf>
    <xf numFmtId="0" fontId="8" fillId="4" borderId="13" xfId="4" applyFont="1" applyFill="1" applyBorder="1" applyAlignment="1" applyProtection="1">
      <alignment horizontal="center" vertical="center" wrapText="1"/>
    </xf>
    <xf numFmtId="0" fontId="23" fillId="4" borderId="16" xfId="4" applyFont="1" applyFill="1" applyBorder="1" applyAlignment="1" applyProtection="1">
      <alignment horizontal="center" vertical="center" wrapText="1"/>
    </xf>
    <xf numFmtId="0" fontId="37" fillId="0" borderId="87" xfId="4" applyBorder="1" applyAlignment="1">
      <alignment horizontal="center" vertical="center" wrapText="1"/>
    </xf>
    <xf numFmtId="0" fontId="37" fillId="0" borderId="0" xfId="4" applyBorder="1" applyAlignment="1">
      <alignment horizontal="center" vertical="center" wrapText="1"/>
    </xf>
    <xf numFmtId="0" fontId="37" fillId="0" borderId="5" xfId="4" applyBorder="1" applyAlignment="1">
      <alignment horizontal="center" vertical="center" wrapText="1"/>
    </xf>
    <xf numFmtId="0" fontId="13" fillId="0" borderId="70" xfId="4" applyFont="1" applyBorder="1" applyAlignment="1" applyProtection="1">
      <alignment vertical="center" wrapText="1"/>
      <protection locked="0"/>
    </xf>
    <xf numFmtId="0" fontId="13" fillId="0" borderId="71" xfId="4" applyFont="1" applyBorder="1" applyAlignment="1" applyProtection="1">
      <alignment vertical="center" wrapText="1"/>
      <protection locked="0"/>
    </xf>
    <xf numFmtId="0" fontId="13" fillId="0" borderId="72" xfId="4" applyFont="1" applyBorder="1" applyAlignment="1" applyProtection="1">
      <alignment vertical="center" wrapText="1"/>
      <protection locked="0"/>
    </xf>
    <xf numFmtId="0" fontId="13" fillId="0" borderId="21" xfId="2" applyFont="1" applyBorder="1" applyAlignment="1" applyProtection="1">
      <alignment horizontal="left" wrapText="1"/>
      <protection locked="0"/>
    </xf>
    <xf numFmtId="0" fontId="13" fillId="0" borderId="22" xfId="2" applyFont="1" applyBorder="1" applyAlignment="1" applyProtection="1">
      <alignment horizontal="left" wrapText="1"/>
      <protection locked="0"/>
    </xf>
    <xf numFmtId="0" fontId="4" fillId="0" borderId="23" xfId="2" applyBorder="1" applyAlignment="1"/>
    <xf numFmtId="0" fontId="13" fillId="0" borderId="15" xfId="2" applyFont="1" applyBorder="1" applyAlignment="1" applyProtection="1">
      <alignment horizontal="left" wrapText="1"/>
      <protection locked="0"/>
    </xf>
    <xf numFmtId="0" fontId="13" fillId="0" borderId="24" xfId="2" applyFont="1" applyBorder="1" applyAlignment="1" applyProtection="1">
      <alignment horizontal="left" wrapText="1"/>
      <protection locked="0"/>
    </xf>
    <xf numFmtId="0" fontId="4" fillId="0" borderId="25" xfId="2" applyBorder="1" applyAlignment="1"/>
    <xf numFmtId="0" fontId="13" fillId="0" borderId="7" xfId="2" applyFont="1" applyBorder="1" applyAlignment="1" applyProtection="1">
      <alignment horizontal="left" wrapText="1"/>
      <protection locked="0"/>
    </xf>
    <xf numFmtId="0" fontId="4" fillId="0" borderId="27" xfId="2" applyBorder="1" applyAlignment="1"/>
    <xf numFmtId="0" fontId="13" fillId="2" borderId="21" xfId="2" applyFont="1" applyFill="1" applyBorder="1" applyAlignment="1" applyProtection="1">
      <alignment horizontal="left" vertical="center" wrapText="1"/>
      <protection locked="0"/>
    </xf>
    <xf numFmtId="0" fontId="13" fillId="2" borderId="22" xfId="2" applyFont="1" applyFill="1" applyBorder="1" applyAlignment="1" applyProtection="1">
      <alignment horizontal="left" vertical="center" wrapText="1"/>
      <protection locked="0"/>
    </xf>
    <xf numFmtId="0" fontId="13" fillId="2" borderId="23" xfId="2" applyFont="1" applyFill="1" applyBorder="1" applyAlignment="1" applyProtection="1">
      <alignment horizontal="left" vertical="center" wrapText="1"/>
      <protection locked="0"/>
    </xf>
    <xf numFmtId="0" fontId="16" fillId="2" borderId="21" xfId="2" applyFont="1" applyFill="1" applyBorder="1" applyAlignment="1" applyProtection="1">
      <alignment horizontal="left" vertical="center" wrapText="1"/>
      <protection locked="0"/>
    </xf>
    <xf numFmtId="0" fontId="16" fillId="2" borderId="22" xfId="2" applyFont="1" applyFill="1" applyBorder="1" applyAlignment="1" applyProtection="1">
      <alignment horizontal="left" vertical="center" wrapText="1"/>
      <protection locked="0"/>
    </xf>
    <xf numFmtId="0" fontId="26" fillId="2" borderId="23" xfId="2" applyFont="1" applyFill="1" applyBorder="1" applyAlignment="1">
      <alignment horizontal="left" vertical="center"/>
    </xf>
    <xf numFmtId="0" fontId="13" fillId="2" borderId="16" xfId="2" applyFont="1" applyFill="1" applyBorder="1" applyAlignment="1" applyProtection="1">
      <alignment horizontal="left" vertical="center" wrapText="1"/>
      <protection locked="0"/>
    </xf>
    <xf numFmtId="0" fontId="13" fillId="2" borderId="17" xfId="2" applyFont="1" applyFill="1" applyBorder="1" applyAlignment="1" applyProtection="1">
      <alignment horizontal="left" vertical="center" wrapText="1"/>
      <protection locked="0"/>
    </xf>
    <xf numFmtId="0" fontId="4" fillId="2" borderId="18" xfId="2" applyFont="1" applyFill="1" applyBorder="1" applyAlignment="1">
      <alignment horizontal="left" vertical="center"/>
    </xf>
    <xf numFmtId="0" fontId="6" fillId="5" borderId="0" xfId="2" applyFont="1" applyFill="1" applyBorder="1" applyAlignment="1" applyProtection="1"/>
    <xf numFmtId="0" fontId="23" fillId="0" borderId="0" xfId="2" applyFont="1" applyFill="1" applyAlignment="1" applyProtection="1">
      <alignment horizontal="left" vertical="top" wrapText="1"/>
    </xf>
    <xf numFmtId="0" fontId="8" fillId="0" borderId="0" xfId="2" applyFont="1" applyFill="1" applyAlignment="1" applyProtection="1">
      <alignment horizontal="left" vertical="top" wrapText="1"/>
    </xf>
    <xf numFmtId="0" fontId="30" fillId="0" borderId="0" xfId="2" applyFont="1" applyFill="1" applyAlignment="1" applyProtection="1">
      <alignment horizontal="left" vertical="top" wrapText="1"/>
    </xf>
    <xf numFmtId="0" fontId="16" fillId="3" borderId="3" xfId="2" applyFont="1" applyFill="1" applyBorder="1" applyAlignment="1" applyProtection="1">
      <alignment horizontal="left" vertical="center"/>
    </xf>
    <xf numFmtId="0" fontId="4" fillId="0" borderId="4" xfId="2" applyBorder="1" applyAlignment="1" applyProtection="1">
      <alignment horizontal="left" vertical="center"/>
    </xf>
    <xf numFmtId="0" fontId="4" fillId="0" borderId="13" xfId="2" applyBorder="1" applyAlignment="1">
      <alignment horizontal="left" vertical="center"/>
    </xf>
    <xf numFmtId="0" fontId="8" fillId="0" borderId="21" xfId="4" applyFont="1" applyBorder="1" applyAlignment="1" applyProtection="1">
      <alignment wrapText="1"/>
      <protection locked="0"/>
    </xf>
    <xf numFmtId="0" fontId="4" fillId="0" borderId="22" xfId="4" applyFont="1" applyBorder="1" applyAlignment="1" applyProtection="1">
      <alignment wrapText="1"/>
      <protection locked="0"/>
    </xf>
    <xf numFmtId="0" fontId="4" fillId="0" borderId="23" xfId="4" applyFont="1" applyBorder="1" applyAlignment="1" applyProtection="1">
      <alignment wrapText="1"/>
      <protection locked="0"/>
    </xf>
    <xf numFmtId="0" fontId="6" fillId="5" borderId="0" xfId="4" applyFont="1" applyFill="1" applyAlignment="1"/>
    <xf numFmtId="0" fontId="4" fillId="5" borderId="0" xfId="4" applyFont="1" applyFill="1" applyAlignment="1"/>
    <xf numFmtId="0" fontId="16" fillId="3" borderId="3" xfId="4" applyFont="1" applyFill="1" applyBorder="1" applyAlignment="1">
      <alignment horizontal="left" wrapText="1"/>
    </xf>
    <xf numFmtId="0" fontId="16" fillId="3" borderId="4" xfId="4" applyFont="1" applyFill="1" applyBorder="1" applyAlignment="1">
      <alignment horizontal="left" wrapText="1"/>
    </xf>
    <xf numFmtId="0" fontId="16" fillId="3" borderId="13" xfId="4" applyFont="1" applyFill="1" applyBorder="1" applyAlignment="1">
      <alignment horizontal="left" wrapText="1"/>
    </xf>
    <xf numFmtId="0" fontId="8" fillId="0" borderId="3" xfId="4" applyFont="1" applyBorder="1" applyAlignment="1">
      <alignment horizontal="left" wrapText="1"/>
    </xf>
    <xf numFmtId="0" fontId="8" fillId="0" borderId="4" xfId="4" applyFont="1" applyBorder="1" applyAlignment="1">
      <alignment horizontal="left" wrapText="1"/>
    </xf>
    <xf numFmtId="0" fontId="8" fillId="0" borderId="13" xfId="4" applyFont="1" applyBorder="1" applyAlignment="1">
      <alignment horizontal="left" wrapText="1"/>
    </xf>
    <xf numFmtId="0" fontId="16" fillId="3" borderId="3" xfId="4" applyFont="1" applyFill="1" applyBorder="1" applyAlignment="1" applyProtection="1">
      <alignment horizontal="left" wrapText="1"/>
      <protection locked="0"/>
    </xf>
    <xf numFmtId="0" fontId="16" fillId="3" borderId="4" xfId="4" applyFont="1" applyFill="1" applyBorder="1" applyAlignment="1" applyProtection="1">
      <alignment horizontal="left" wrapText="1"/>
      <protection locked="0"/>
    </xf>
    <xf numFmtId="0" fontId="16" fillId="3" borderId="13" xfId="4" applyFont="1" applyFill="1" applyBorder="1" applyAlignment="1" applyProtection="1">
      <alignment horizontal="left" wrapText="1"/>
      <protection locked="0"/>
    </xf>
    <xf numFmtId="0" fontId="8" fillId="0" borderId="21" xfId="4" applyFont="1" applyBorder="1" applyAlignment="1" applyProtection="1">
      <alignment horizontal="left" vertical="center" wrapText="1"/>
      <protection locked="0"/>
    </xf>
    <xf numFmtId="0" fontId="8" fillId="0" borderId="22" xfId="4" applyFont="1" applyBorder="1" applyAlignment="1" applyProtection="1">
      <alignment horizontal="left" vertical="center" wrapText="1"/>
      <protection locked="0"/>
    </xf>
    <xf numFmtId="0" fontId="8" fillId="0" borderId="23" xfId="4" applyFont="1" applyBorder="1" applyAlignment="1" applyProtection="1">
      <alignment horizontal="left" vertical="center" wrapText="1"/>
      <protection locked="0"/>
    </xf>
    <xf numFmtId="0" fontId="8" fillId="0" borderId="22" xfId="4" applyFont="1" applyBorder="1" applyAlignment="1" applyProtection="1">
      <alignment wrapText="1"/>
      <protection locked="0"/>
    </xf>
    <xf numFmtId="0" fontId="8" fillId="0" borderId="23" xfId="4" applyFont="1" applyBorder="1" applyAlignment="1" applyProtection="1">
      <alignment wrapText="1"/>
      <protection locked="0"/>
    </xf>
    <xf numFmtId="0" fontId="8" fillId="0" borderId="73" xfId="4" applyFont="1" applyBorder="1" applyAlignment="1" applyProtection="1">
      <alignment wrapText="1"/>
      <protection locked="0"/>
    </xf>
    <xf numFmtId="0" fontId="37" fillId="0" borderId="74" xfId="4" applyBorder="1" applyAlignment="1" applyProtection="1">
      <alignment wrapText="1"/>
      <protection locked="0"/>
    </xf>
    <xf numFmtId="0" fontId="37" fillId="0" borderId="75" xfId="4" applyBorder="1" applyAlignment="1" applyProtection="1">
      <alignment wrapText="1"/>
      <protection locked="0"/>
    </xf>
    <xf numFmtId="0" fontId="37" fillId="0" borderId="22" xfId="4" applyBorder="1" applyAlignment="1" applyProtection="1">
      <alignment wrapText="1"/>
      <protection locked="0"/>
    </xf>
    <xf numFmtId="0" fontId="37" fillId="0" borderId="23" xfId="4" applyBorder="1" applyAlignment="1" applyProtection="1">
      <alignment wrapText="1"/>
      <protection locked="0"/>
    </xf>
    <xf numFmtId="1" fontId="8" fillId="0" borderId="10" xfId="4" applyNumberFormat="1" applyFont="1" applyFill="1" applyBorder="1" applyAlignment="1" applyProtection="1">
      <alignment horizontal="right" vertical="center" wrapText="1"/>
      <protection locked="0"/>
    </xf>
    <xf numFmtId="1" fontId="9" fillId="0" borderId="10" xfId="4" applyNumberFormat="1" applyFont="1" applyFill="1" applyBorder="1" applyAlignment="1" applyProtection="1">
      <alignment horizontal="right" vertical="center" wrapText="1"/>
      <protection locked="0"/>
    </xf>
    <xf numFmtId="1" fontId="8" fillId="2" borderId="10" xfId="4" applyNumberFormat="1" applyFont="1" applyFill="1" applyBorder="1" applyAlignment="1" applyProtection="1">
      <alignment horizontal="right" vertical="center" wrapText="1"/>
      <protection locked="0"/>
    </xf>
    <xf numFmtId="1" fontId="9" fillId="0" borderId="10" xfId="4" applyNumberFormat="1" applyFont="1" applyFill="1" applyBorder="1" applyAlignment="1" applyProtection="1">
      <alignment horizontal="left" vertical="center" wrapText="1"/>
      <protection locked="0"/>
    </xf>
    <xf numFmtId="1" fontId="8" fillId="0" borderId="11" xfId="4" applyNumberFormat="1" applyFont="1" applyBorder="1" applyAlignment="1" applyProtection="1">
      <alignment horizontal="right" vertical="center" wrapText="1"/>
      <protection locked="0"/>
    </xf>
    <xf numFmtId="1" fontId="9" fillId="0" borderId="11" xfId="4" applyNumberFormat="1" applyFont="1" applyBorder="1" applyAlignment="1" applyProtection="1">
      <alignment horizontal="right" vertical="center" wrapText="1"/>
      <protection locked="0"/>
    </xf>
    <xf numFmtId="1" fontId="9" fillId="0" borderId="11" xfId="4" applyNumberFormat="1" applyFont="1" applyBorder="1" applyAlignment="1" applyProtection="1">
      <alignment horizontal="left" vertical="center" wrapText="1"/>
      <protection locked="0"/>
    </xf>
    <xf numFmtId="1" fontId="8" fillId="14" borderId="10" xfId="4" applyNumberFormat="1" applyFont="1" applyFill="1" applyBorder="1" applyAlignment="1" applyProtection="1">
      <alignment horizontal="right" vertical="center" wrapText="1"/>
      <protection locked="0"/>
    </xf>
    <xf numFmtId="1" fontId="9" fillId="14" borderId="10" xfId="4" applyNumberFormat="1" applyFont="1" applyFill="1" applyBorder="1" applyAlignment="1" applyProtection="1">
      <alignment horizontal="right" vertical="center" wrapText="1"/>
      <protection locked="0"/>
    </xf>
    <xf numFmtId="1" fontId="9" fillId="14" borderId="10" xfId="4" applyNumberFormat="1" applyFont="1" applyFill="1" applyBorder="1" applyAlignment="1" applyProtection="1">
      <alignment horizontal="left" vertical="center" wrapText="1"/>
      <protection locked="0"/>
    </xf>
    <xf numFmtId="1" fontId="8" fillId="0" borderId="11" xfId="4" applyNumberFormat="1" applyFont="1" applyFill="1" applyBorder="1" applyAlignment="1" applyProtection="1">
      <alignment horizontal="right" vertical="center" wrapText="1"/>
      <protection locked="0"/>
    </xf>
    <xf numFmtId="1" fontId="9" fillId="0" borderId="11" xfId="4" applyNumberFormat="1" applyFont="1" applyFill="1" applyBorder="1" applyAlignment="1" applyProtection="1">
      <alignment horizontal="right" vertical="center" wrapText="1"/>
      <protection locked="0"/>
    </xf>
    <xf numFmtId="1" fontId="8" fillId="0" borderId="11" xfId="4" applyNumberFormat="1" applyFont="1" applyFill="1" applyBorder="1" applyAlignment="1" applyProtection="1">
      <alignment horizontal="center" vertical="center" wrapText="1"/>
      <protection locked="0"/>
    </xf>
    <xf numFmtId="1" fontId="9" fillId="0" borderId="11" xfId="4" applyNumberFormat="1" applyFont="1" applyFill="1" applyBorder="1" applyAlignment="1" applyProtection="1">
      <alignment horizontal="left" vertical="center" wrapText="1"/>
      <protection locked="0"/>
    </xf>
    <xf numFmtId="1" fontId="73" fillId="0" borderId="10" xfId="4" applyNumberFormat="1" applyFont="1" applyFill="1" applyBorder="1" applyAlignment="1" applyProtection="1">
      <alignment horizontal="right" vertical="center" wrapText="1"/>
      <protection locked="0"/>
    </xf>
    <xf numFmtId="1" fontId="74" fillId="0" borderId="10" xfId="4" applyNumberFormat="1" applyFont="1" applyFill="1" applyBorder="1" applyAlignment="1" applyProtection="1">
      <alignment horizontal="right" vertical="center" wrapText="1"/>
      <protection locked="0"/>
    </xf>
    <xf numFmtId="1" fontId="8" fillId="0" borderId="66" xfId="4" applyNumberFormat="1" applyFont="1" applyFill="1" applyBorder="1" applyAlignment="1" applyProtection="1">
      <alignment horizontal="right" vertical="center" wrapText="1"/>
      <protection locked="0"/>
    </xf>
    <xf numFmtId="1" fontId="9" fillId="0" borderId="66" xfId="4" applyNumberFormat="1" applyFont="1" applyFill="1" applyBorder="1" applyAlignment="1" applyProtection="1">
      <alignment horizontal="right" vertical="center" wrapText="1"/>
      <protection locked="0"/>
    </xf>
    <xf numFmtId="1" fontId="9" fillId="0" borderId="66" xfId="4" applyNumberFormat="1" applyFont="1" applyFill="1" applyBorder="1" applyAlignment="1" applyProtection="1">
      <alignment horizontal="left" vertical="center" wrapText="1"/>
      <protection locked="0"/>
    </xf>
    <xf numFmtId="1" fontId="8" fillId="0" borderId="12" xfId="4" applyNumberFormat="1" applyFont="1" applyFill="1" applyBorder="1" applyAlignment="1" applyProtection="1">
      <alignment horizontal="right" vertical="center" wrapText="1"/>
      <protection locked="0"/>
    </xf>
    <xf numFmtId="1" fontId="9" fillId="0" borderId="12" xfId="4" applyNumberFormat="1" applyFont="1" applyFill="1" applyBorder="1" applyAlignment="1" applyProtection="1">
      <alignment horizontal="right" vertical="center" wrapText="1"/>
      <protection locked="0"/>
    </xf>
    <xf numFmtId="1" fontId="9" fillId="0" borderId="12" xfId="4" applyNumberFormat="1" applyFont="1" applyFill="1" applyBorder="1" applyAlignment="1" applyProtection="1">
      <alignment horizontal="left" vertical="center" wrapText="1"/>
      <protection locked="0"/>
    </xf>
    <xf numFmtId="1" fontId="9" fillId="0" borderId="10" xfId="4" applyNumberFormat="1" applyFont="1" applyBorder="1" applyAlignment="1" applyProtection="1">
      <alignment horizontal="left" vertical="center" wrapText="1"/>
      <protection locked="0"/>
    </xf>
    <xf numFmtId="1" fontId="8" fillId="0" borderId="10" xfId="4" applyNumberFormat="1" applyFont="1" applyBorder="1" applyAlignment="1" applyProtection="1">
      <alignment horizontal="center" vertical="center" wrapText="1"/>
      <protection locked="0"/>
    </xf>
    <xf numFmtId="1" fontId="8" fillId="0" borderId="10" xfId="4" applyNumberFormat="1" applyFont="1" applyBorder="1" applyAlignment="1" applyProtection="1">
      <alignment horizontal="right" vertical="center" wrapText="1"/>
      <protection locked="0"/>
    </xf>
    <xf numFmtId="1" fontId="9" fillId="0" borderId="10" xfId="4" applyNumberFormat="1" applyFont="1" applyBorder="1" applyAlignment="1" applyProtection="1">
      <alignment horizontal="right" vertical="center" wrapText="1"/>
      <protection locked="0"/>
    </xf>
    <xf numFmtId="1" fontId="8" fillId="0" borderId="11" xfId="4" applyNumberFormat="1" applyFont="1" applyBorder="1" applyAlignment="1" applyProtection="1">
      <alignment horizontal="center" vertical="center" wrapText="1"/>
      <protection locked="0"/>
    </xf>
  </cellXfs>
  <cellStyles count="10">
    <cellStyle name="Normal" xfId="0" builtinId="0"/>
    <cellStyle name="Normal 2" xfId="2" xr:uid="{00000000-0005-0000-0000-000001000000}"/>
    <cellStyle name="Normal 2 2" xfId="8" xr:uid="{00000000-0005-0000-0000-000002000000}"/>
    <cellStyle name="Normal 3" xfId="4" xr:uid="{00000000-0005-0000-0000-000003000000}"/>
    <cellStyle name="Normal 3 2" xfId="9" xr:uid="{00000000-0005-0000-0000-000004000000}"/>
    <cellStyle name="Normal_lu_land_tot_21" xfId="3" xr:uid="{00000000-0005-0000-0000-000005000000}"/>
    <cellStyle name="Normal_lu_land_tot_21 2" xfId="5" xr:uid="{00000000-0005-0000-0000-000006000000}"/>
    <cellStyle name="Normal_Sheet1" xfId="6" xr:uid="{00000000-0005-0000-0000-000007000000}"/>
    <cellStyle name="Normal_Sheet1_1" xfId="7" xr:uid="{00000000-0005-0000-0000-000008000000}"/>
    <cellStyle name="Percent" xfId="1" builtinId="5"/>
  </cellStyles>
  <dxfs count="21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ndense val="0"/>
        <extend val="0"/>
        <color indexed="1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57150</xdr:rowOff>
    </xdr:from>
    <xdr:to>
      <xdr:col>1</xdr:col>
      <xdr:colOff>838200</xdr:colOff>
      <xdr:row>5</xdr:row>
      <xdr:rowOff>0</xdr:rowOff>
    </xdr:to>
    <xdr:pic>
      <xdr:nvPicPr>
        <xdr:cNvPr id="2" name="Pictur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800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314325</xdr:colOff>
      <xdr:row>0</xdr:row>
      <xdr:rowOff>57150</xdr:rowOff>
    </xdr:from>
    <xdr:to>
      <xdr:col>10</xdr:col>
      <xdr:colOff>295275</xdr:colOff>
      <xdr:row>5</xdr:row>
      <xdr:rowOff>152400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05550" y="57150"/>
          <a:ext cx="1047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19</xdr:row>
      <xdr:rowOff>295275</xdr:rowOff>
    </xdr:from>
    <xdr:to>
      <xdr:col>13</xdr:col>
      <xdr:colOff>257175</xdr:colOff>
      <xdr:row>19</xdr:row>
      <xdr:rowOff>295275</xdr:rowOff>
    </xdr:to>
    <xdr:sp macro="" textlink="">
      <xdr:nvSpPr>
        <xdr:cNvPr id="2" name="Line 4">
          <a:extLst>
            <a:ext uri="{FF2B5EF4-FFF2-40B4-BE49-F238E27FC236}">
              <a16:creationId xmlns:a16="http://schemas.microsoft.com/office/drawing/2014/main" id="{00000000-0008-0000-0300-000002000000}"/>
            </a:ext>
          </a:extLst>
        </xdr:cNvPr>
        <xdr:cNvSpPr>
          <a:spLocks noChangeShapeType="1"/>
        </xdr:cNvSpPr>
      </xdr:nvSpPr>
      <xdr:spPr bwMode="auto">
        <a:xfrm flipV="1">
          <a:off x="9515475" y="6248400"/>
          <a:ext cx="381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28575</xdr:colOff>
      <xdr:row>12</xdr:row>
      <xdr:rowOff>219075</xdr:rowOff>
    </xdr:from>
    <xdr:to>
      <xdr:col>6</xdr:col>
      <xdr:colOff>9525</xdr:colOff>
      <xdr:row>12</xdr:row>
      <xdr:rowOff>219075</xdr:rowOff>
    </xdr:to>
    <xdr:sp macro="" textlink="">
      <xdr:nvSpPr>
        <xdr:cNvPr id="3" name="Line 7">
          <a:extLst>
            <a:ext uri="{FF2B5EF4-FFF2-40B4-BE49-F238E27FC236}">
              <a16:creationId xmlns:a16="http://schemas.microsoft.com/office/drawing/2014/main" id="{00000000-0008-0000-0300-000003000000}"/>
            </a:ext>
          </a:extLst>
        </xdr:cNvPr>
        <xdr:cNvSpPr>
          <a:spLocks noChangeShapeType="1"/>
        </xdr:cNvSpPr>
      </xdr:nvSpPr>
      <xdr:spPr bwMode="auto">
        <a:xfrm flipV="1">
          <a:off x="1628775" y="3209925"/>
          <a:ext cx="1066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514350</xdr:colOff>
      <xdr:row>11</xdr:row>
      <xdr:rowOff>0</xdr:rowOff>
    </xdr:from>
    <xdr:to>
      <xdr:col>6</xdr:col>
      <xdr:colOff>514350</xdr:colOff>
      <xdr:row>12</xdr:row>
      <xdr:rowOff>0</xdr:rowOff>
    </xdr:to>
    <xdr:sp macro="" textlink="">
      <xdr:nvSpPr>
        <xdr:cNvPr id="4" name="Line 8">
          <a:extLst>
            <a:ext uri="{FF2B5EF4-FFF2-40B4-BE49-F238E27FC236}">
              <a16:creationId xmlns:a16="http://schemas.microsoft.com/office/drawing/2014/main" id="{00000000-0008-0000-0300-000004000000}"/>
            </a:ext>
          </a:extLst>
        </xdr:cNvPr>
        <xdr:cNvSpPr>
          <a:spLocks noChangeShapeType="1"/>
        </xdr:cNvSpPr>
      </xdr:nvSpPr>
      <xdr:spPr bwMode="auto">
        <a:xfrm>
          <a:off x="3200400" y="2609850"/>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209550</xdr:colOff>
      <xdr:row>19</xdr:row>
      <xdr:rowOff>276225</xdr:rowOff>
    </xdr:from>
    <xdr:to>
      <xdr:col>13</xdr:col>
      <xdr:colOff>219075</xdr:colOff>
      <xdr:row>25</xdr:row>
      <xdr:rowOff>247650</xdr:rowOff>
    </xdr:to>
    <xdr:sp macro="" textlink="">
      <xdr:nvSpPr>
        <xdr:cNvPr id="5" name="Line 9">
          <a:extLst>
            <a:ext uri="{FF2B5EF4-FFF2-40B4-BE49-F238E27FC236}">
              <a16:creationId xmlns:a16="http://schemas.microsoft.com/office/drawing/2014/main" id="{00000000-0008-0000-0300-000005000000}"/>
            </a:ext>
          </a:extLst>
        </xdr:cNvPr>
        <xdr:cNvSpPr>
          <a:spLocks noChangeShapeType="1"/>
        </xdr:cNvSpPr>
      </xdr:nvSpPr>
      <xdr:spPr bwMode="auto">
        <a:xfrm flipH="1">
          <a:off x="9848850" y="6229350"/>
          <a:ext cx="9525" cy="220027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409575</xdr:colOff>
      <xdr:row>16</xdr:row>
      <xdr:rowOff>190500</xdr:rowOff>
    </xdr:from>
    <xdr:to>
      <xdr:col>11</xdr:col>
      <xdr:colOff>561975</xdr:colOff>
      <xdr:row>16</xdr:row>
      <xdr:rowOff>190500</xdr:rowOff>
    </xdr:to>
    <xdr:sp macro="" textlink="">
      <xdr:nvSpPr>
        <xdr:cNvPr id="6" name="Line 10">
          <a:extLst>
            <a:ext uri="{FF2B5EF4-FFF2-40B4-BE49-F238E27FC236}">
              <a16:creationId xmlns:a16="http://schemas.microsoft.com/office/drawing/2014/main" id="{00000000-0008-0000-0300-000006000000}"/>
            </a:ext>
          </a:extLst>
        </xdr:cNvPr>
        <xdr:cNvSpPr>
          <a:spLocks noChangeShapeType="1"/>
        </xdr:cNvSpPr>
      </xdr:nvSpPr>
      <xdr:spPr bwMode="auto">
        <a:xfrm flipH="1" flipV="1">
          <a:off x="942975" y="4371975"/>
          <a:ext cx="790575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12</xdr:row>
      <xdr:rowOff>200025</xdr:rowOff>
    </xdr:from>
    <xdr:to>
      <xdr:col>10</xdr:col>
      <xdr:colOff>314325</xdr:colOff>
      <xdr:row>12</xdr:row>
      <xdr:rowOff>219075</xdr:rowOff>
    </xdr:to>
    <xdr:sp macro="" textlink="">
      <xdr:nvSpPr>
        <xdr:cNvPr id="7" name="Line 14">
          <a:extLst>
            <a:ext uri="{FF2B5EF4-FFF2-40B4-BE49-F238E27FC236}">
              <a16:creationId xmlns:a16="http://schemas.microsoft.com/office/drawing/2014/main" id="{00000000-0008-0000-0300-000007000000}"/>
            </a:ext>
          </a:extLst>
        </xdr:cNvPr>
        <xdr:cNvSpPr>
          <a:spLocks noChangeShapeType="1"/>
        </xdr:cNvSpPr>
      </xdr:nvSpPr>
      <xdr:spPr bwMode="auto">
        <a:xfrm flipV="1">
          <a:off x="3800475" y="3190875"/>
          <a:ext cx="3705225" cy="190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19050</xdr:colOff>
      <xdr:row>21</xdr:row>
      <xdr:rowOff>323850</xdr:rowOff>
    </xdr:from>
    <xdr:to>
      <xdr:col>20</xdr:col>
      <xdr:colOff>28575</xdr:colOff>
      <xdr:row>33</xdr:row>
      <xdr:rowOff>295275</xdr:rowOff>
    </xdr:to>
    <xdr:sp macro="" textlink="">
      <xdr:nvSpPr>
        <xdr:cNvPr id="8" name="Line 35">
          <a:extLst>
            <a:ext uri="{FF2B5EF4-FFF2-40B4-BE49-F238E27FC236}">
              <a16:creationId xmlns:a16="http://schemas.microsoft.com/office/drawing/2014/main" id="{00000000-0008-0000-0300-000008000000}"/>
            </a:ext>
          </a:extLst>
        </xdr:cNvPr>
        <xdr:cNvSpPr>
          <a:spLocks noChangeShapeType="1"/>
        </xdr:cNvSpPr>
      </xdr:nvSpPr>
      <xdr:spPr bwMode="auto">
        <a:xfrm flipH="1" flipV="1">
          <a:off x="14706600" y="7115175"/>
          <a:ext cx="9525" cy="408622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276225</xdr:colOff>
      <xdr:row>29</xdr:row>
      <xdr:rowOff>152400</xdr:rowOff>
    </xdr:from>
    <xdr:to>
      <xdr:col>12</xdr:col>
      <xdr:colOff>123825</xdr:colOff>
      <xdr:row>29</xdr:row>
      <xdr:rowOff>152400</xdr:rowOff>
    </xdr:to>
    <xdr:sp macro="" textlink="">
      <xdr:nvSpPr>
        <xdr:cNvPr id="9" name="Line 49">
          <a:extLst>
            <a:ext uri="{FF2B5EF4-FFF2-40B4-BE49-F238E27FC236}">
              <a16:creationId xmlns:a16="http://schemas.microsoft.com/office/drawing/2014/main" id="{00000000-0008-0000-0300-000009000000}"/>
            </a:ext>
          </a:extLst>
        </xdr:cNvPr>
        <xdr:cNvSpPr>
          <a:spLocks noChangeShapeType="1"/>
        </xdr:cNvSpPr>
      </xdr:nvSpPr>
      <xdr:spPr bwMode="auto">
        <a:xfrm flipV="1">
          <a:off x="9639300" y="95631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32</xdr:row>
      <xdr:rowOff>0</xdr:rowOff>
    </xdr:from>
    <xdr:to>
      <xdr:col>24</xdr:col>
      <xdr:colOff>0</xdr:colOff>
      <xdr:row>32</xdr:row>
      <xdr:rowOff>0</xdr:rowOff>
    </xdr:to>
    <xdr:sp macro="" textlink="">
      <xdr:nvSpPr>
        <xdr:cNvPr id="10" name="Line 56">
          <a:extLst>
            <a:ext uri="{FF2B5EF4-FFF2-40B4-BE49-F238E27FC236}">
              <a16:creationId xmlns:a16="http://schemas.microsoft.com/office/drawing/2014/main" id="{00000000-0008-0000-0300-00000A000000}"/>
            </a:ext>
          </a:extLst>
        </xdr:cNvPr>
        <xdr:cNvSpPr>
          <a:spLocks noChangeShapeType="1"/>
        </xdr:cNvSpPr>
      </xdr:nvSpPr>
      <xdr:spPr bwMode="auto">
        <a:xfrm flipV="1">
          <a:off x="16935450" y="107442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33</xdr:row>
      <xdr:rowOff>9525</xdr:rowOff>
    </xdr:from>
    <xdr:to>
      <xdr:col>24</xdr:col>
      <xdr:colOff>0</xdr:colOff>
      <xdr:row>33</xdr:row>
      <xdr:rowOff>9525</xdr:rowOff>
    </xdr:to>
    <xdr:sp macro="" textlink="">
      <xdr:nvSpPr>
        <xdr:cNvPr id="11" name="Line 57">
          <a:extLst>
            <a:ext uri="{FF2B5EF4-FFF2-40B4-BE49-F238E27FC236}">
              <a16:creationId xmlns:a16="http://schemas.microsoft.com/office/drawing/2014/main" id="{00000000-0008-0000-0300-00000B000000}"/>
            </a:ext>
          </a:extLst>
        </xdr:cNvPr>
        <xdr:cNvSpPr>
          <a:spLocks noChangeShapeType="1"/>
        </xdr:cNvSpPr>
      </xdr:nvSpPr>
      <xdr:spPr bwMode="auto">
        <a:xfrm>
          <a:off x="16935450" y="10915650"/>
          <a:ext cx="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21</xdr:row>
      <xdr:rowOff>276225</xdr:rowOff>
    </xdr:from>
    <xdr:to>
      <xdr:col>13</xdr:col>
      <xdr:colOff>200025</xdr:colOff>
      <xdr:row>21</xdr:row>
      <xdr:rowOff>276225</xdr:rowOff>
    </xdr:to>
    <xdr:sp macro="" textlink="">
      <xdr:nvSpPr>
        <xdr:cNvPr id="12" name="Line 73">
          <a:extLst>
            <a:ext uri="{FF2B5EF4-FFF2-40B4-BE49-F238E27FC236}">
              <a16:creationId xmlns:a16="http://schemas.microsoft.com/office/drawing/2014/main" id="{00000000-0008-0000-0300-00000C000000}"/>
            </a:ext>
          </a:extLst>
        </xdr:cNvPr>
        <xdr:cNvSpPr>
          <a:spLocks noChangeShapeType="1"/>
        </xdr:cNvSpPr>
      </xdr:nvSpPr>
      <xdr:spPr bwMode="auto">
        <a:xfrm flipV="1">
          <a:off x="9525000" y="7067550"/>
          <a:ext cx="3143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485775</xdr:colOff>
      <xdr:row>8</xdr:row>
      <xdr:rowOff>9525</xdr:rowOff>
    </xdr:from>
    <xdr:to>
      <xdr:col>6</xdr:col>
      <xdr:colOff>485775</xdr:colOff>
      <xdr:row>10</xdr:row>
      <xdr:rowOff>28575</xdr:rowOff>
    </xdr:to>
    <xdr:sp macro="" textlink="">
      <xdr:nvSpPr>
        <xdr:cNvPr id="13" name="Line 202">
          <a:extLst>
            <a:ext uri="{FF2B5EF4-FFF2-40B4-BE49-F238E27FC236}">
              <a16:creationId xmlns:a16="http://schemas.microsoft.com/office/drawing/2014/main" id="{00000000-0008-0000-0300-00000D000000}"/>
            </a:ext>
          </a:extLst>
        </xdr:cNvPr>
        <xdr:cNvSpPr>
          <a:spLocks noChangeShapeType="1"/>
        </xdr:cNvSpPr>
      </xdr:nvSpPr>
      <xdr:spPr bwMode="auto">
        <a:xfrm>
          <a:off x="3171825" y="2038350"/>
          <a:ext cx="0" cy="2571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457200</xdr:colOff>
      <xdr:row>8</xdr:row>
      <xdr:rowOff>9525</xdr:rowOff>
    </xdr:from>
    <xdr:to>
      <xdr:col>7</xdr:col>
      <xdr:colOff>466725</xdr:colOff>
      <xdr:row>10</xdr:row>
      <xdr:rowOff>0</xdr:rowOff>
    </xdr:to>
    <xdr:sp macro="" textlink="">
      <xdr:nvSpPr>
        <xdr:cNvPr id="14" name="Line 203">
          <a:extLst>
            <a:ext uri="{FF2B5EF4-FFF2-40B4-BE49-F238E27FC236}">
              <a16:creationId xmlns:a16="http://schemas.microsoft.com/office/drawing/2014/main" id="{00000000-0008-0000-0300-00000E000000}"/>
            </a:ext>
          </a:extLst>
        </xdr:cNvPr>
        <xdr:cNvSpPr>
          <a:spLocks noChangeShapeType="1"/>
        </xdr:cNvSpPr>
      </xdr:nvSpPr>
      <xdr:spPr bwMode="auto">
        <a:xfrm flipV="1">
          <a:off x="4248150" y="2038350"/>
          <a:ext cx="9525" cy="2286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219075</xdr:colOff>
      <xdr:row>23</xdr:row>
      <xdr:rowOff>209550</xdr:rowOff>
    </xdr:from>
    <xdr:to>
      <xdr:col>14</xdr:col>
      <xdr:colOff>142875</xdr:colOff>
      <xdr:row>23</xdr:row>
      <xdr:rowOff>209550</xdr:rowOff>
    </xdr:to>
    <xdr:sp macro="" textlink="">
      <xdr:nvSpPr>
        <xdr:cNvPr id="15" name="Line 204">
          <a:extLst>
            <a:ext uri="{FF2B5EF4-FFF2-40B4-BE49-F238E27FC236}">
              <a16:creationId xmlns:a16="http://schemas.microsoft.com/office/drawing/2014/main" id="{00000000-0008-0000-0300-00000F000000}"/>
            </a:ext>
          </a:extLst>
        </xdr:cNvPr>
        <xdr:cNvSpPr>
          <a:spLocks noChangeShapeType="1"/>
        </xdr:cNvSpPr>
      </xdr:nvSpPr>
      <xdr:spPr bwMode="auto">
        <a:xfrm flipV="1">
          <a:off x="9858375" y="7696200"/>
          <a:ext cx="4000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523875</xdr:colOff>
      <xdr:row>13</xdr:row>
      <xdr:rowOff>19050</xdr:rowOff>
    </xdr:from>
    <xdr:to>
      <xdr:col>6</xdr:col>
      <xdr:colOff>523875</xdr:colOff>
      <xdr:row>15</xdr:row>
      <xdr:rowOff>47625</xdr:rowOff>
    </xdr:to>
    <xdr:sp macro="" textlink="">
      <xdr:nvSpPr>
        <xdr:cNvPr id="16" name="Line 205">
          <a:extLst>
            <a:ext uri="{FF2B5EF4-FFF2-40B4-BE49-F238E27FC236}">
              <a16:creationId xmlns:a16="http://schemas.microsoft.com/office/drawing/2014/main" id="{00000000-0008-0000-0300-000010000000}"/>
            </a:ext>
          </a:extLst>
        </xdr:cNvPr>
        <xdr:cNvSpPr>
          <a:spLocks noChangeShapeType="1"/>
        </xdr:cNvSpPr>
      </xdr:nvSpPr>
      <xdr:spPr bwMode="auto">
        <a:xfrm>
          <a:off x="3209925" y="3600450"/>
          <a:ext cx="0" cy="4667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180975</xdr:rowOff>
    </xdr:from>
    <xdr:to>
      <xdr:col>4</xdr:col>
      <xdr:colOff>419100</xdr:colOff>
      <xdr:row>17</xdr:row>
      <xdr:rowOff>28575</xdr:rowOff>
    </xdr:to>
    <xdr:sp macro="" textlink="">
      <xdr:nvSpPr>
        <xdr:cNvPr id="17" name="Line 206">
          <a:extLst>
            <a:ext uri="{FF2B5EF4-FFF2-40B4-BE49-F238E27FC236}">
              <a16:creationId xmlns:a16="http://schemas.microsoft.com/office/drawing/2014/main" id="{00000000-0008-0000-0300-000011000000}"/>
            </a:ext>
          </a:extLst>
        </xdr:cNvPr>
        <xdr:cNvSpPr>
          <a:spLocks noChangeShapeType="1"/>
        </xdr:cNvSpPr>
      </xdr:nvSpPr>
      <xdr:spPr bwMode="auto">
        <a:xfrm>
          <a:off x="952500" y="4362450"/>
          <a:ext cx="0" cy="3524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333375</xdr:colOff>
      <xdr:row>16</xdr:row>
      <xdr:rowOff>200025</xdr:rowOff>
    </xdr:from>
    <xdr:to>
      <xdr:col>5</xdr:col>
      <xdr:colOff>333375</xdr:colOff>
      <xdr:row>17</xdr:row>
      <xdr:rowOff>47625</xdr:rowOff>
    </xdr:to>
    <xdr:sp macro="" textlink="">
      <xdr:nvSpPr>
        <xdr:cNvPr id="18" name="Line 207">
          <a:extLst>
            <a:ext uri="{FF2B5EF4-FFF2-40B4-BE49-F238E27FC236}">
              <a16:creationId xmlns:a16="http://schemas.microsoft.com/office/drawing/2014/main" id="{00000000-0008-0000-0300-000012000000}"/>
            </a:ext>
          </a:extLst>
        </xdr:cNvPr>
        <xdr:cNvSpPr>
          <a:spLocks noChangeShapeType="1"/>
        </xdr:cNvSpPr>
      </xdr:nvSpPr>
      <xdr:spPr bwMode="auto">
        <a:xfrm>
          <a:off x="1933575" y="4381500"/>
          <a:ext cx="0" cy="3524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409575</xdr:colOff>
      <xdr:row>16</xdr:row>
      <xdr:rowOff>200025</xdr:rowOff>
    </xdr:from>
    <xdr:to>
      <xdr:col>6</xdr:col>
      <xdr:colOff>409575</xdr:colOff>
      <xdr:row>17</xdr:row>
      <xdr:rowOff>76200</xdr:rowOff>
    </xdr:to>
    <xdr:sp macro="" textlink="">
      <xdr:nvSpPr>
        <xdr:cNvPr id="19" name="Line 208">
          <a:extLst>
            <a:ext uri="{FF2B5EF4-FFF2-40B4-BE49-F238E27FC236}">
              <a16:creationId xmlns:a16="http://schemas.microsoft.com/office/drawing/2014/main" id="{00000000-0008-0000-0300-000013000000}"/>
            </a:ext>
          </a:extLst>
        </xdr:cNvPr>
        <xdr:cNvSpPr>
          <a:spLocks noChangeShapeType="1"/>
        </xdr:cNvSpPr>
      </xdr:nvSpPr>
      <xdr:spPr bwMode="auto">
        <a:xfrm>
          <a:off x="3095625" y="4381500"/>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523875</xdr:colOff>
      <xdr:row>16</xdr:row>
      <xdr:rowOff>200025</xdr:rowOff>
    </xdr:from>
    <xdr:to>
      <xdr:col>7</xdr:col>
      <xdr:colOff>523875</xdr:colOff>
      <xdr:row>17</xdr:row>
      <xdr:rowOff>38100</xdr:rowOff>
    </xdr:to>
    <xdr:sp macro="" textlink="">
      <xdr:nvSpPr>
        <xdr:cNvPr id="20" name="Line 209">
          <a:extLst>
            <a:ext uri="{FF2B5EF4-FFF2-40B4-BE49-F238E27FC236}">
              <a16:creationId xmlns:a16="http://schemas.microsoft.com/office/drawing/2014/main" id="{00000000-0008-0000-0300-000014000000}"/>
            </a:ext>
          </a:extLst>
        </xdr:cNvPr>
        <xdr:cNvSpPr>
          <a:spLocks noChangeShapeType="1"/>
        </xdr:cNvSpPr>
      </xdr:nvSpPr>
      <xdr:spPr bwMode="auto">
        <a:xfrm flipH="1">
          <a:off x="4314825" y="4381500"/>
          <a:ext cx="0" cy="342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514350</xdr:colOff>
      <xdr:row>16</xdr:row>
      <xdr:rowOff>209550</xdr:rowOff>
    </xdr:from>
    <xdr:to>
      <xdr:col>10</xdr:col>
      <xdr:colOff>514350</xdr:colOff>
      <xdr:row>17</xdr:row>
      <xdr:rowOff>47625</xdr:rowOff>
    </xdr:to>
    <xdr:sp macro="" textlink="">
      <xdr:nvSpPr>
        <xdr:cNvPr id="21" name="Line 210">
          <a:extLst>
            <a:ext uri="{FF2B5EF4-FFF2-40B4-BE49-F238E27FC236}">
              <a16:creationId xmlns:a16="http://schemas.microsoft.com/office/drawing/2014/main" id="{00000000-0008-0000-0300-000015000000}"/>
            </a:ext>
          </a:extLst>
        </xdr:cNvPr>
        <xdr:cNvSpPr>
          <a:spLocks noChangeShapeType="1"/>
        </xdr:cNvSpPr>
      </xdr:nvSpPr>
      <xdr:spPr bwMode="auto">
        <a:xfrm>
          <a:off x="7705725" y="4391025"/>
          <a:ext cx="0" cy="342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561975</xdr:colOff>
      <xdr:row>16</xdr:row>
      <xdr:rowOff>190500</xdr:rowOff>
    </xdr:from>
    <xdr:to>
      <xdr:col>11</xdr:col>
      <xdr:colOff>561975</xdr:colOff>
      <xdr:row>17</xdr:row>
      <xdr:rowOff>38100</xdr:rowOff>
    </xdr:to>
    <xdr:sp macro="" textlink="">
      <xdr:nvSpPr>
        <xdr:cNvPr id="22" name="Line 211">
          <a:extLst>
            <a:ext uri="{FF2B5EF4-FFF2-40B4-BE49-F238E27FC236}">
              <a16:creationId xmlns:a16="http://schemas.microsoft.com/office/drawing/2014/main" id="{00000000-0008-0000-0300-000016000000}"/>
            </a:ext>
          </a:extLst>
        </xdr:cNvPr>
        <xdr:cNvSpPr>
          <a:spLocks noChangeShapeType="1"/>
        </xdr:cNvSpPr>
      </xdr:nvSpPr>
      <xdr:spPr bwMode="auto">
        <a:xfrm>
          <a:off x="8848725" y="4371975"/>
          <a:ext cx="0" cy="3524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438150</xdr:colOff>
      <xdr:row>17</xdr:row>
      <xdr:rowOff>1038225</xdr:rowOff>
    </xdr:from>
    <xdr:to>
      <xdr:col>4</xdr:col>
      <xdr:colOff>438150</xdr:colOff>
      <xdr:row>19</xdr:row>
      <xdr:rowOff>0</xdr:rowOff>
    </xdr:to>
    <xdr:sp macro="" textlink="">
      <xdr:nvSpPr>
        <xdr:cNvPr id="23" name="Line 212">
          <a:extLst>
            <a:ext uri="{FF2B5EF4-FFF2-40B4-BE49-F238E27FC236}">
              <a16:creationId xmlns:a16="http://schemas.microsoft.com/office/drawing/2014/main" id="{00000000-0008-0000-0300-000017000000}"/>
            </a:ext>
          </a:extLst>
        </xdr:cNvPr>
        <xdr:cNvSpPr>
          <a:spLocks noChangeShapeType="1"/>
        </xdr:cNvSpPr>
      </xdr:nvSpPr>
      <xdr:spPr bwMode="auto">
        <a:xfrm>
          <a:off x="971550" y="5724525"/>
          <a:ext cx="0" cy="2286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361950</xdr:colOff>
      <xdr:row>17</xdr:row>
      <xdr:rowOff>1038225</xdr:rowOff>
    </xdr:from>
    <xdr:to>
      <xdr:col>5</xdr:col>
      <xdr:colOff>361950</xdr:colOff>
      <xdr:row>19</xdr:row>
      <xdr:rowOff>0</xdr:rowOff>
    </xdr:to>
    <xdr:sp macro="" textlink="">
      <xdr:nvSpPr>
        <xdr:cNvPr id="24" name="Line 213">
          <a:extLst>
            <a:ext uri="{FF2B5EF4-FFF2-40B4-BE49-F238E27FC236}">
              <a16:creationId xmlns:a16="http://schemas.microsoft.com/office/drawing/2014/main" id="{00000000-0008-0000-0300-000018000000}"/>
            </a:ext>
          </a:extLst>
        </xdr:cNvPr>
        <xdr:cNvSpPr>
          <a:spLocks noChangeShapeType="1"/>
        </xdr:cNvSpPr>
      </xdr:nvSpPr>
      <xdr:spPr bwMode="auto">
        <a:xfrm>
          <a:off x="1962150" y="5724525"/>
          <a:ext cx="0" cy="2286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428625</xdr:colOff>
      <xdr:row>17</xdr:row>
      <xdr:rowOff>1057275</xdr:rowOff>
    </xdr:from>
    <xdr:to>
      <xdr:col>6</xdr:col>
      <xdr:colOff>428625</xdr:colOff>
      <xdr:row>19</xdr:row>
      <xdr:rowOff>9525</xdr:rowOff>
    </xdr:to>
    <xdr:sp macro="" textlink="">
      <xdr:nvSpPr>
        <xdr:cNvPr id="25" name="Line 214">
          <a:extLst>
            <a:ext uri="{FF2B5EF4-FFF2-40B4-BE49-F238E27FC236}">
              <a16:creationId xmlns:a16="http://schemas.microsoft.com/office/drawing/2014/main" id="{00000000-0008-0000-0300-000019000000}"/>
            </a:ext>
          </a:extLst>
        </xdr:cNvPr>
        <xdr:cNvSpPr>
          <a:spLocks noChangeShapeType="1"/>
        </xdr:cNvSpPr>
      </xdr:nvSpPr>
      <xdr:spPr bwMode="auto">
        <a:xfrm>
          <a:off x="3114675" y="5743575"/>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552450</xdr:colOff>
      <xdr:row>17</xdr:row>
      <xdr:rowOff>1057275</xdr:rowOff>
    </xdr:from>
    <xdr:to>
      <xdr:col>7</xdr:col>
      <xdr:colOff>552450</xdr:colOff>
      <xdr:row>19</xdr:row>
      <xdr:rowOff>9525</xdr:rowOff>
    </xdr:to>
    <xdr:sp macro="" textlink="">
      <xdr:nvSpPr>
        <xdr:cNvPr id="26" name="Line 215">
          <a:extLst>
            <a:ext uri="{FF2B5EF4-FFF2-40B4-BE49-F238E27FC236}">
              <a16:creationId xmlns:a16="http://schemas.microsoft.com/office/drawing/2014/main" id="{00000000-0008-0000-0300-00001A000000}"/>
            </a:ext>
          </a:extLst>
        </xdr:cNvPr>
        <xdr:cNvSpPr>
          <a:spLocks noChangeShapeType="1"/>
        </xdr:cNvSpPr>
      </xdr:nvSpPr>
      <xdr:spPr bwMode="auto">
        <a:xfrm>
          <a:off x="4343400" y="5743575"/>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542925</xdr:colOff>
      <xdr:row>17</xdr:row>
      <xdr:rowOff>1057275</xdr:rowOff>
    </xdr:from>
    <xdr:to>
      <xdr:col>10</xdr:col>
      <xdr:colOff>542925</xdr:colOff>
      <xdr:row>19</xdr:row>
      <xdr:rowOff>9525</xdr:rowOff>
    </xdr:to>
    <xdr:sp macro="" textlink="">
      <xdr:nvSpPr>
        <xdr:cNvPr id="27" name="Line 216">
          <a:extLst>
            <a:ext uri="{FF2B5EF4-FFF2-40B4-BE49-F238E27FC236}">
              <a16:creationId xmlns:a16="http://schemas.microsoft.com/office/drawing/2014/main" id="{00000000-0008-0000-0300-00001B000000}"/>
            </a:ext>
          </a:extLst>
        </xdr:cNvPr>
        <xdr:cNvSpPr>
          <a:spLocks noChangeShapeType="1"/>
        </xdr:cNvSpPr>
      </xdr:nvSpPr>
      <xdr:spPr bwMode="auto">
        <a:xfrm flipH="1">
          <a:off x="7734300" y="5743575"/>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600075</xdr:colOff>
      <xdr:row>17</xdr:row>
      <xdr:rowOff>1057275</xdr:rowOff>
    </xdr:from>
    <xdr:to>
      <xdr:col>11</xdr:col>
      <xdr:colOff>600075</xdr:colOff>
      <xdr:row>19</xdr:row>
      <xdr:rowOff>9525</xdr:rowOff>
    </xdr:to>
    <xdr:sp macro="" textlink="">
      <xdr:nvSpPr>
        <xdr:cNvPr id="28" name="Line 217">
          <a:extLst>
            <a:ext uri="{FF2B5EF4-FFF2-40B4-BE49-F238E27FC236}">
              <a16:creationId xmlns:a16="http://schemas.microsoft.com/office/drawing/2014/main" id="{00000000-0008-0000-0300-00001C000000}"/>
            </a:ext>
          </a:extLst>
        </xdr:cNvPr>
        <xdr:cNvSpPr>
          <a:spLocks noChangeShapeType="1"/>
        </xdr:cNvSpPr>
      </xdr:nvSpPr>
      <xdr:spPr bwMode="auto">
        <a:xfrm>
          <a:off x="8886825" y="5743575"/>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23</xdr:row>
      <xdr:rowOff>304800</xdr:rowOff>
    </xdr:from>
    <xdr:to>
      <xdr:col>13</xdr:col>
      <xdr:colOff>200025</xdr:colOff>
      <xdr:row>23</xdr:row>
      <xdr:rowOff>304800</xdr:rowOff>
    </xdr:to>
    <xdr:sp macro="" textlink="">
      <xdr:nvSpPr>
        <xdr:cNvPr id="29" name="Line 218">
          <a:extLst>
            <a:ext uri="{FF2B5EF4-FFF2-40B4-BE49-F238E27FC236}">
              <a16:creationId xmlns:a16="http://schemas.microsoft.com/office/drawing/2014/main" id="{00000000-0008-0000-0300-00001D000000}"/>
            </a:ext>
          </a:extLst>
        </xdr:cNvPr>
        <xdr:cNvSpPr>
          <a:spLocks noChangeShapeType="1"/>
        </xdr:cNvSpPr>
      </xdr:nvSpPr>
      <xdr:spPr bwMode="auto">
        <a:xfrm>
          <a:off x="9515475" y="7791450"/>
          <a:ext cx="3238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1219200</xdr:colOff>
      <xdr:row>25</xdr:row>
      <xdr:rowOff>257175</xdr:rowOff>
    </xdr:from>
    <xdr:to>
      <xdr:col>13</xdr:col>
      <xdr:colOff>209550</xdr:colOff>
      <xdr:row>25</xdr:row>
      <xdr:rowOff>257175</xdr:rowOff>
    </xdr:to>
    <xdr:sp macro="" textlink="">
      <xdr:nvSpPr>
        <xdr:cNvPr id="30" name="Line 219">
          <a:extLst>
            <a:ext uri="{FF2B5EF4-FFF2-40B4-BE49-F238E27FC236}">
              <a16:creationId xmlns:a16="http://schemas.microsoft.com/office/drawing/2014/main" id="{00000000-0008-0000-0300-00001E000000}"/>
            </a:ext>
          </a:extLst>
        </xdr:cNvPr>
        <xdr:cNvSpPr>
          <a:spLocks noChangeShapeType="1"/>
        </xdr:cNvSpPr>
      </xdr:nvSpPr>
      <xdr:spPr bwMode="auto">
        <a:xfrm>
          <a:off x="9505950" y="8439150"/>
          <a:ext cx="342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390525</xdr:colOff>
      <xdr:row>23</xdr:row>
      <xdr:rowOff>247650</xdr:rowOff>
    </xdr:from>
    <xdr:to>
      <xdr:col>16</xdr:col>
      <xdr:colOff>390525</xdr:colOff>
      <xdr:row>26</xdr:row>
      <xdr:rowOff>66675</xdr:rowOff>
    </xdr:to>
    <xdr:sp macro="" textlink="">
      <xdr:nvSpPr>
        <xdr:cNvPr id="31" name="Line 223">
          <a:extLst>
            <a:ext uri="{FF2B5EF4-FFF2-40B4-BE49-F238E27FC236}">
              <a16:creationId xmlns:a16="http://schemas.microsoft.com/office/drawing/2014/main" id="{00000000-0008-0000-0300-00001F000000}"/>
            </a:ext>
          </a:extLst>
        </xdr:cNvPr>
        <xdr:cNvSpPr>
          <a:spLocks noChangeShapeType="1"/>
        </xdr:cNvSpPr>
      </xdr:nvSpPr>
      <xdr:spPr bwMode="auto">
        <a:xfrm>
          <a:off x="12020550" y="7734300"/>
          <a:ext cx="0" cy="1038225"/>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23</xdr:row>
      <xdr:rowOff>209550</xdr:rowOff>
    </xdr:from>
    <xdr:to>
      <xdr:col>17</xdr:col>
      <xdr:colOff>0</xdr:colOff>
      <xdr:row>23</xdr:row>
      <xdr:rowOff>219075</xdr:rowOff>
    </xdr:to>
    <xdr:sp macro="" textlink="">
      <xdr:nvSpPr>
        <xdr:cNvPr id="32" name="Line 224">
          <a:extLst>
            <a:ext uri="{FF2B5EF4-FFF2-40B4-BE49-F238E27FC236}">
              <a16:creationId xmlns:a16="http://schemas.microsoft.com/office/drawing/2014/main" id="{00000000-0008-0000-0300-000020000000}"/>
            </a:ext>
          </a:extLst>
        </xdr:cNvPr>
        <xdr:cNvSpPr>
          <a:spLocks noChangeShapeType="1"/>
        </xdr:cNvSpPr>
      </xdr:nvSpPr>
      <xdr:spPr bwMode="auto">
        <a:xfrm flipV="1">
          <a:off x="11658600" y="7696200"/>
          <a:ext cx="76200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9525</xdr:colOff>
      <xdr:row>23</xdr:row>
      <xdr:rowOff>190500</xdr:rowOff>
    </xdr:from>
    <xdr:to>
      <xdr:col>20</xdr:col>
      <xdr:colOff>38100</xdr:colOff>
      <xdr:row>23</xdr:row>
      <xdr:rowOff>190500</xdr:rowOff>
    </xdr:to>
    <xdr:sp macro="" textlink="">
      <xdr:nvSpPr>
        <xdr:cNvPr id="33" name="Line 230">
          <a:extLst>
            <a:ext uri="{FF2B5EF4-FFF2-40B4-BE49-F238E27FC236}">
              <a16:creationId xmlns:a16="http://schemas.microsoft.com/office/drawing/2014/main" id="{00000000-0008-0000-0300-000021000000}"/>
            </a:ext>
          </a:extLst>
        </xdr:cNvPr>
        <xdr:cNvSpPr>
          <a:spLocks noChangeShapeType="1"/>
        </xdr:cNvSpPr>
      </xdr:nvSpPr>
      <xdr:spPr bwMode="auto">
        <a:xfrm flipV="1">
          <a:off x="13515975" y="7677150"/>
          <a:ext cx="12096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9525</xdr:colOff>
      <xdr:row>25</xdr:row>
      <xdr:rowOff>266700</xdr:rowOff>
    </xdr:from>
    <xdr:to>
      <xdr:col>21</xdr:col>
      <xdr:colOff>0</xdr:colOff>
      <xdr:row>25</xdr:row>
      <xdr:rowOff>266700</xdr:rowOff>
    </xdr:to>
    <xdr:sp macro="" textlink="">
      <xdr:nvSpPr>
        <xdr:cNvPr id="34" name="Line 231">
          <a:extLst>
            <a:ext uri="{FF2B5EF4-FFF2-40B4-BE49-F238E27FC236}">
              <a16:creationId xmlns:a16="http://schemas.microsoft.com/office/drawing/2014/main" id="{00000000-0008-0000-0300-000022000000}"/>
            </a:ext>
          </a:extLst>
        </xdr:cNvPr>
        <xdr:cNvSpPr>
          <a:spLocks noChangeShapeType="1"/>
        </xdr:cNvSpPr>
      </xdr:nvSpPr>
      <xdr:spPr bwMode="auto">
        <a:xfrm>
          <a:off x="14697075" y="8448675"/>
          <a:ext cx="3238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19050</xdr:colOff>
      <xdr:row>29</xdr:row>
      <xdr:rowOff>285750</xdr:rowOff>
    </xdr:from>
    <xdr:to>
      <xdr:col>20</xdr:col>
      <xdr:colOff>323850</xdr:colOff>
      <xdr:row>29</xdr:row>
      <xdr:rowOff>285750</xdr:rowOff>
    </xdr:to>
    <xdr:sp macro="" textlink="">
      <xdr:nvSpPr>
        <xdr:cNvPr id="35" name="Line 232">
          <a:extLst>
            <a:ext uri="{FF2B5EF4-FFF2-40B4-BE49-F238E27FC236}">
              <a16:creationId xmlns:a16="http://schemas.microsoft.com/office/drawing/2014/main" id="{00000000-0008-0000-0300-000023000000}"/>
            </a:ext>
          </a:extLst>
        </xdr:cNvPr>
        <xdr:cNvSpPr>
          <a:spLocks noChangeShapeType="1"/>
        </xdr:cNvSpPr>
      </xdr:nvSpPr>
      <xdr:spPr bwMode="auto">
        <a:xfrm>
          <a:off x="14706600" y="969645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33</xdr:row>
      <xdr:rowOff>276225</xdr:rowOff>
    </xdr:from>
    <xdr:to>
      <xdr:col>21</xdr:col>
      <xdr:colOff>0</xdr:colOff>
      <xdr:row>33</xdr:row>
      <xdr:rowOff>276225</xdr:rowOff>
    </xdr:to>
    <xdr:sp macro="" textlink="">
      <xdr:nvSpPr>
        <xdr:cNvPr id="36" name="Line 233">
          <a:extLst>
            <a:ext uri="{FF2B5EF4-FFF2-40B4-BE49-F238E27FC236}">
              <a16:creationId xmlns:a16="http://schemas.microsoft.com/office/drawing/2014/main" id="{00000000-0008-0000-0300-000024000000}"/>
            </a:ext>
          </a:extLst>
        </xdr:cNvPr>
        <xdr:cNvSpPr>
          <a:spLocks noChangeShapeType="1"/>
        </xdr:cNvSpPr>
      </xdr:nvSpPr>
      <xdr:spPr bwMode="auto">
        <a:xfrm>
          <a:off x="14716125" y="1118235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190500</xdr:colOff>
      <xdr:row>16</xdr:row>
      <xdr:rowOff>0</xdr:rowOff>
    </xdr:from>
    <xdr:to>
      <xdr:col>7</xdr:col>
      <xdr:colOff>190500</xdr:colOff>
      <xdr:row>16</xdr:row>
      <xdr:rowOff>180975</xdr:rowOff>
    </xdr:to>
    <xdr:sp macro="" textlink="">
      <xdr:nvSpPr>
        <xdr:cNvPr id="37" name="Line 247">
          <a:extLst>
            <a:ext uri="{FF2B5EF4-FFF2-40B4-BE49-F238E27FC236}">
              <a16:creationId xmlns:a16="http://schemas.microsoft.com/office/drawing/2014/main" id="{00000000-0008-0000-0300-000025000000}"/>
            </a:ext>
          </a:extLst>
        </xdr:cNvPr>
        <xdr:cNvSpPr>
          <a:spLocks noChangeShapeType="1"/>
        </xdr:cNvSpPr>
      </xdr:nvSpPr>
      <xdr:spPr bwMode="auto">
        <a:xfrm flipH="1" flipV="1">
          <a:off x="3981450" y="4181475"/>
          <a:ext cx="0" cy="18097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23</xdr:row>
      <xdr:rowOff>304800</xdr:rowOff>
    </xdr:from>
    <xdr:to>
      <xdr:col>21</xdr:col>
      <xdr:colOff>9525</xdr:colOff>
      <xdr:row>23</xdr:row>
      <xdr:rowOff>314325</xdr:rowOff>
    </xdr:to>
    <xdr:sp macro="" textlink="">
      <xdr:nvSpPr>
        <xdr:cNvPr id="38" name="Line 248">
          <a:extLst>
            <a:ext uri="{FF2B5EF4-FFF2-40B4-BE49-F238E27FC236}">
              <a16:creationId xmlns:a16="http://schemas.microsoft.com/office/drawing/2014/main" id="{00000000-0008-0000-0300-000026000000}"/>
            </a:ext>
          </a:extLst>
        </xdr:cNvPr>
        <xdr:cNvSpPr>
          <a:spLocks noChangeShapeType="1"/>
        </xdr:cNvSpPr>
      </xdr:nvSpPr>
      <xdr:spPr bwMode="auto">
        <a:xfrm flipV="1">
          <a:off x="14706600" y="7791450"/>
          <a:ext cx="32385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295275</xdr:colOff>
      <xdr:row>11</xdr:row>
      <xdr:rowOff>152400</xdr:rowOff>
    </xdr:from>
    <xdr:to>
      <xdr:col>10</xdr:col>
      <xdr:colOff>1066800</xdr:colOff>
      <xdr:row>11</xdr:row>
      <xdr:rowOff>152400</xdr:rowOff>
    </xdr:to>
    <xdr:sp macro="" textlink="">
      <xdr:nvSpPr>
        <xdr:cNvPr id="39" name="Line 14">
          <a:extLst>
            <a:ext uri="{FF2B5EF4-FFF2-40B4-BE49-F238E27FC236}">
              <a16:creationId xmlns:a16="http://schemas.microsoft.com/office/drawing/2014/main" id="{00000000-0008-0000-0300-000027000000}"/>
            </a:ext>
          </a:extLst>
        </xdr:cNvPr>
        <xdr:cNvSpPr>
          <a:spLocks noChangeShapeType="1"/>
        </xdr:cNvSpPr>
      </xdr:nvSpPr>
      <xdr:spPr bwMode="auto">
        <a:xfrm flipV="1">
          <a:off x="7486650" y="2762250"/>
          <a:ext cx="7715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295275</xdr:colOff>
      <xdr:row>11</xdr:row>
      <xdr:rowOff>133350</xdr:rowOff>
    </xdr:from>
    <xdr:to>
      <xdr:col>10</xdr:col>
      <xdr:colOff>295275</xdr:colOff>
      <xdr:row>13</xdr:row>
      <xdr:rowOff>180975</xdr:rowOff>
    </xdr:to>
    <xdr:sp macro="" textlink="">
      <xdr:nvSpPr>
        <xdr:cNvPr id="40" name="Line 14">
          <a:extLst>
            <a:ext uri="{FF2B5EF4-FFF2-40B4-BE49-F238E27FC236}">
              <a16:creationId xmlns:a16="http://schemas.microsoft.com/office/drawing/2014/main" id="{00000000-0008-0000-0300-000028000000}"/>
            </a:ext>
          </a:extLst>
        </xdr:cNvPr>
        <xdr:cNvSpPr>
          <a:spLocks noChangeShapeType="1"/>
        </xdr:cNvSpPr>
      </xdr:nvSpPr>
      <xdr:spPr bwMode="auto">
        <a:xfrm flipV="1">
          <a:off x="7486650" y="2743200"/>
          <a:ext cx="0" cy="1019175"/>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314325</xdr:colOff>
      <xdr:row>13</xdr:row>
      <xdr:rowOff>161925</xdr:rowOff>
    </xdr:from>
    <xdr:to>
      <xdr:col>10</xdr:col>
      <xdr:colOff>1085850</xdr:colOff>
      <xdr:row>13</xdr:row>
      <xdr:rowOff>161925</xdr:rowOff>
    </xdr:to>
    <xdr:sp macro="" textlink="">
      <xdr:nvSpPr>
        <xdr:cNvPr id="41" name="Line 14">
          <a:extLst>
            <a:ext uri="{FF2B5EF4-FFF2-40B4-BE49-F238E27FC236}">
              <a16:creationId xmlns:a16="http://schemas.microsoft.com/office/drawing/2014/main" id="{00000000-0008-0000-0300-000029000000}"/>
            </a:ext>
          </a:extLst>
        </xdr:cNvPr>
        <xdr:cNvSpPr>
          <a:spLocks noChangeShapeType="1"/>
        </xdr:cNvSpPr>
      </xdr:nvSpPr>
      <xdr:spPr bwMode="auto">
        <a:xfrm flipV="1">
          <a:off x="7505700" y="3743325"/>
          <a:ext cx="7715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533400</xdr:colOff>
      <xdr:row>71</xdr:row>
      <xdr:rowOff>142875</xdr:rowOff>
    </xdr:from>
    <xdr:to>
      <xdr:col>42</xdr:col>
      <xdr:colOff>9525</xdr:colOff>
      <xdr:row>71</xdr:row>
      <xdr:rowOff>142875</xdr:rowOff>
    </xdr:to>
    <xdr:sp macro="" textlink="">
      <xdr:nvSpPr>
        <xdr:cNvPr id="42" name="Line 231">
          <a:extLst>
            <a:ext uri="{FF2B5EF4-FFF2-40B4-BE49-F238E27FC236}">
              <a16:creationId xmlns:a16="http://schemas.microsoft.com/office/drawing/2014/main" id="{00000000-0008-0000-0300-00002A000000}"/>
            </a:ext>
          </a:extLst>
        </xdr:cNvPr>
        <xdr:cNvSpPr>
          <a:spLocks noChangeShapeType="1"/>
        </xdr:cNvSpPr>
      </xdr:nvSpPr>
      <xdr:spPr bwMode="auto">
        <a:xfrm flipV="1">
          <a:off x="26098500" y="17564100"/>
          <a:ext cx="2762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19050</xdr:colOff>
      <xdr:row>21</xdr:row>
      <xdr:rowOff>333375</xdr:rowOff>
    </xdr:from>
    <xdr:to>
      <xdr:col>21</xdr:col>
      <xdr:colOff>9525</xdr:colOff>
      <xdr:row>21</xdr:row>
      <xdr:rowOff>342900</xdr:rowOff>
    </xdr:to>
    <xdr:sp macro="" textlink="">
      <xdr:nvSpPr>
        <xdr:cNvPr id="43" name="Line 248">
          <a:extLst>
            <a:ext uri="{FF2B5EF4-FFF2-40B4-BE49-F238E27FC236}">
              <a16:creationId xmlns:a16="http://schemas.microsoft.com/office/drawing/2014/main" id="{00000000-0008-0000-0300-00002B000000}"/>
            </a:ext>
          </a:extLst>
        </xdr:cNvPr>
        <xdr:cNvSpPr>
          <a:spLocks noChangeShapeType="1"/>
        </xdr:cNvSpPr>
      </xdr:nvSpPr>
      <xdr:spPr bwMode="auto">
        <a:xfrm flipV="1">
          <a:off x="14706600" y="7124700"/>
          <a:ext cx="32385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38100</xdr:colOff>
      <xdr:row>31</xdr:row>
      <xdr:rowOff>257175</xdr:rowOff>
    </xdr:from>
    <xdr:to>
      <xdr:col>21</xdr:col>
      <xdr:colOff>9525</xdr:colOff>
      <xdr:row>31</xdr:row>
      <xdr:rowOff>257175</xdr:rowOff>
    </xdr:to>
    <xdr:sp macro="" textlink="">
      <xdr:nvSpPr>
        <xdr:cNvPr id="44" name="Line 232">
          <a:extLst>
            <a:ext uri="{FF2B5EF4-FFF2-40B4-BE49-F238E27FC236}">
              <a16:creationId xmlns:a16="http://schemas.microsoft.com/office/drawing/2014/main" id="{00000000-0008-0000-0300-00002C000000}"/>
            </a:ext>
          </a:extLst>
        </xdr:cNvPr>
        <xdr:cNvSpPr>
          <a:spLocks noChangeShapeType="1"/>
        </xdr:cNvSpPr>
      </xdr:nvSpPr>
      <xdr:spPr bwMode="auto">
        <a:xfrm>
          <a:off x="14725650" y="1043940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561975</xdr:colOff>
      <xdr:row>16</xdr:row>
      <xdr:rowOff>180975</xdr:rowOff>
    </xdr:from>
    <xdr:to>
      <xdr:col>8</xdr:col>
      <xdr:colOff>571500</xdr:colOff>
      <xdr:row>17</xdr:row>
      <xdr:rowOff>28575</xdr:rowOff>
    </xdr:to>
    <xdr:sp macro="" textlink="">
      <xdr:nvSpPr>
        <xdr:cNvPr id="45" name="Line 209">
          <a:extLst>
            <a:ext uri="{FF2B5EF4-FFF2-40B4-BE49-F238E27FC236}">
              <a16:creationId xmlns:a16="http://schemas.microsoft.com/office/drawing/2014/main" id="{00000000-0008-0000-0300-00002D000000}"/>
            </a:ext>
          </a:extLst>
        </xdr:cNvPr>
        <xdr:cNvSpPr>
          <a:spLocks noChangeShapeType="1"/>
        </xdr:cNvSpPr>
      </xdr:nvSpPr>
      <xdr:spPr bwMode="auto">
        <a:xfrm flipH="1">
          <a:off x="5486400" y="4362450"/>
          <a:ext cx="9525" cy="3524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571500</xdr:colOff>
      <xdr:row>16</xdr:row>
      <xdr:rowOff>180975</xdr:rowOff>
    </xdr:from>
    <xdr:to>
      <xdr:col>9</xdr:col>
      <xdr:colOff>581025</xdr:colOff>
      <xdr:row>17</xdr:row>
      <xdr:rowOff>28575</xdr:rowOff>
    </xdr:to>
    <xdr:sp macro="" textlink="">
      <xdr:nvSpPr>
        <xdr:cNvPr id="46" name="Line 209">
          <a:extLst>
            <a:ext uri="{FF2B5EF4-FFF2-40B4-BE49-F238E27FC236}">
              <a16:creationId xmlns:a16="http://schemas.microsoft.com/office/drawing/2014/main" id="{00000000-0008-0000-0300-00002E000000}"/>
            </a:ext>
          </a:extLst>
        </xdr:cNvPr>
        <xdr:cNvSpPr>
          <a:spLocks noChangeShapeType="1"/>
        </xdr:cNvSpPr>
      </xdr:nvSpPr>
      <xdr:spPr bwMode="auto">
        <a:xfrm flipH="1">
          <a:off x="6629400" y="4362450"/>
          <a:ext cx="9525" cy="3524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552450</xdr:colOff>
      <xdr:row>17</xdr:row>
      <xdr:rowOff>1057275</xdr:rowOff>
    </xdr:from>
    <xdr:to>
      <xdr:col>8</xdr:col>
      <xdr:colOff>552450</xdr:colOff>
      <xdr:row>19</xdr:row>
      <xdr:rowOff>9525</xdr:rowOff>
    </xdr:to>
    <xdr:sp macro="" textlink="">
      <xdr:nvSpPr>
        <xdr:cNvPr id="47" name="Line 215">
          <a:extLst>
            <a:ext uri="{FF2B5EF4-FFF2-40B4-BE49-F238E27FC236}">
              <a16:creationId xmlns:a16="http://schemas.microsoft.com/office/drawing/2014/main" id="{00000000-0008-0000-0300-00002F000000}"/>
            </a:ext>
          </a:extLst>
        </xdr:cNvPr>
        <xdr:cNvSpPr>
          <a:spLocks noChangeShapeType="1"/>
        </xdr:cNvSpPr>
      </xdr:nvSpPr>
      <xdr:spPr bwMode="auto">
        <a:xfrm>
          <a:off x="5476875" y="5743575"/>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581025</xdr:colOff>
      <xdr:row>17</xdr:row>
      <xdr:rowOff>1066800</xdr:rowOff>
    </xdr:from>
    <xdr:to>
      <xdr:col>9</xdr:col>
      <xdr:colOff>581025</xdr:colOff>
      <xdr:row>19</xdr:row>
      <xdr:rowOff>19050</xdr:rowOff>
    </xdr:to>
    <xdr:sp macro="" textlink="">
      <xdr:nvSpPr>
        <xdr:cNvPr id="48" name="Line 215">
          <a:extLst>
            <a:ext uri="{FF2B5EF4-FFF2-40B4-BE49-F238E27FC236}">
              <a16:creationId xmlns:a16="http://schemas.microsoft.com/office/drawing/2014/main" id="{00000000-0008-0000-0300-000030000000}"/>
            </a:ext>
          </a:extLst>
        </xdr:cNvPr>
        <xdr:cNvSpPr>
          <a:spLocks noChangeShapeType="1"/>
        </xdr:cNvSpPr>
      </xdr:nvSpPr>
      <xdr:spPr bwMode="auto">
        <a:xfrm>
          <a:off x="6638925" y="5753100"/>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104775</xdr:colOff>
      <xdr:row>28</xdr:row>
      <xdr:rowOff>19050</xdr:rowOff>
    </xdr:from>
    <xdr:to>
      <xdr:col>13</xdr:col>
      <xdr:colOff>104775</xdr:colOff>
      <xdr:row>29</xdr:row>
      <xdr:rowOff>19050</xdr:rowOff>
    </xdr:to>
    <xdr:sp macro="" textlink="">
      <xdr:nvSpPr>
        <xdr:cNvPr id="2" name="Line 21">
          <a:extLst>
            <a:ext uri="{FF2B5EF4-FFF2-40B4-BE49-F238E27FC236}">
              <a16:creationId xmlns:a16="http://schemas.microsoft.com/office/drawing/2014/main" id="{00000000-0008-0000-0400-000002000000}"/>
            </a:ext>
          </a:extLst>
        </xdr:cNvPr>
        <xdr:cNvSpPr>
          <a:spLocks noChangeShapeType="1"/>
        </xdr:cNvSpPr>
      </xdr:nvSpPr>
      <xdr:spPr bwMode="auto">
        <a:xfrm flipH="1">
          <a:off x="5629275" y="6572250"/>
          <a:ext cx="0" cy="4286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104775</xdr:colOff>
      <xdr:row>25</xdr:row>
      <xdr:rowOff>342900</xdr:rowOff>
    </xdr:from>
    <xdr:to>
      <xdr:col>7</xdr:col>
      <xdr:colOff>104775</xdr:colOff>
      <xdr:row>26</xdr:row>
      <xdr:rowOff>276225</xdr:rowOff>
    </xdr:to>
    <xdr:sp macro="" textlink="">
      <xdr:nvSpPr>
        <xdr:cNvPr id="3" name="Line 22">
          <a:extLst>
            <a:ext uri="{FF2B5EF4-FFF2-40B4-BE49-F238E27FC236}">
              <a16:creationId xmlns:a16="http://schemas.microsoft.com/office/drawing/2014/main" id="{00000000-0008-0000-0400-000003000000}"/>
            </a:ext>
          </a:extLst>
        </xdr:cNvPr>
        <xdr:cNvSpPr>
          <a:spLocks noChangeShapeType="1"/>
        </xdr:cNvSpPr>
      </xdr:nvSpPr>
      <xdr:spPr bwMode="auto">
        <a:xfrm>
          <a:off x="4105275" y="6076950"/>
          <a:ext cx="0" cy="2857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257175</xdr:colOff>
      <xdr:row>26</xdr:row>
      <xdr:rowOff>0</xdr:rowOff>
    </xdr:from>
    <xdr:to>
      <xdr:col>13</xdr:col>
      <xdr:colOff>257175</xdr:colOff>
      <xdr:row>27</xdr:row>
      <xdr:rowOff>0</xdr:rowOff>
    </xdr:to>
    <xdr:sp macro="" textlink="">
      <xdr:nvSpPr>
        <xdr:cNvPr id="4" name="Line 23">
          <a:extLst>
            <a:ext uri="{FF2B5EF4-FFF2-40B4-BE49-F238E27FC236}">
              <a16:creationId xmlns:a16="http://schemas.microsoft.com/office/drawing/2014/main" id="{00000000-0008-0000-0400-000004000000}"/>
            </a:ext>
          </a:extLst>
        </xdr:cNvPr>
        <xdr:cNvSpPr>
          <a:spLocks noChangeShapeType="1"/>
        </xdr:cNvSpPr>
      </xdr:nvSpPr>
      <xdr:spPr bwMode="auto">
        <a:xfrm flipH="1" flipV="1">
          <a:off x="5781675" y="6086475"/>
          <a:ext cx="0" cy="2857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9525</xdr:colOff>
      <xdr:row>29</xdr:row>
      <xdr:rowOff>285750</xdr:rowOff>
    </xdr:from>
    <xdr:to>
      <xdr:col>12</xdr:col>
      <xdr:colOff>9525</xdr:colOff>
      <xdr:row>29</xdr:row>
      <xdr:rowOff>285750</xdr:rowOff>
    </xdr:to>
    <xdr:sp macro="" textlink="">
      <xdr:nvSpPr>
        <xdr:cNvPr id="5" name="Line 19">
          <a:extLst>
            <a:ext uri="{FF2B5EF4-FFF2-40B4-BE49-F238E27FC236}">
              <a16:creationId xmlns:a16="http://schemas.microsoft.com/office/drawing/2014/main" id="{00000000-0008-0000-0400-000005000000}"/>
            </a:ext>
          </a:extLst>
        </xdr:cNvPr>
        <xdr:cNvSpPr>
          <a:spLocks noChangeShapeType="1"/>
        </xdr:cNvSpPr>
      </xdr:nvSpPr>
      <xdr:spPr bwMode="auto">
        <a:xfrm flipV="1">
          <a:off x="4514850" y="7267575"/>
          <a:ext cx="9144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xdr:colOff>
      <xdr:row>28</xdr:row>
      <xdr:rowOff>152400</xdr:rowOff>
    </xdr:from>
    <xdr:to>
      <xdr:col>21</xdr:col>
      <xdr:colOff>0</xdr:colOff>
      <xdr:row>30</xdr:row>
      <xdr:rowOff>314325</xdr:rowOff>
    </xdr:to>
    <xdr:grpSp>
      <xdr:nvGrpSpPr>
        <xdr:cNvPr id="6" name="Group 1">
          <a:extLst>
            <a:ext uri="{FF2B5EF4-FFF2-40B4-BE49-F238E27FC236}">
              <a16:creationId xmlns:a16="http://schemas.microsoft.com/office/drawing/2014/main" id="{00000000-0008-0000-0400-000006000000}"/>
            </a:ext>
          </a:extLst>
        </xdr:cNvPr>
        <xdr:cNvGrpSpPr>
          <a:grpSpLocks/>
        </xdr:cNvGrpSpPr>
      </xdr:nvGrpSpPr>
      <xdr:grpSpPr bwMode="auto">
        <a:xfrm>
          <a:off x="6464113" y="6752665"/>
          <a:ext cx="1099858" cy="1047189"/>
          <a:chOff x="14744700" y="7764780"/>
          <a:chExt cx="1318260" cy="1043940"/>
        </a:xfrm>
      </xdr:grpSpPr>
      <xdr:sp macro="" textlink="">
        <xdr:nvSpPr>
          <xdr:cNvPr id="7" name="Line 20">
            <a:extLst>
              <a:ext uri="{FF2B5EF4-FFF2-40B4-BE49-F238E27FC236}">
                <a16:creationId xmlns:a16="http://schemas.microsoft.com/office/drawing/2014/main" id="{00000000-0008-0000-0400-000007000000}"/>
              </a:ext>
            </a:extLst>
          </xdr:cNvPr>
          <xdr:cNvSpPr>
            <a:spLocks noChangeShapeType="1"/>
          </xdr:cNvSpPr>
        </xdr:nvSpPr>
        <xdr:spPr bwMode="auto">
          <a:xfrm flipV="1">
            <a:off x="14744700" y="8260080"/>
            <a:ext cx="57150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sp macro="" textlink="">
        <xdr:nvSpPr>
          <xdr:cNvPr id="8" name="Line 18">
            <a:extLst>
              <a:ext uri="{FF2B5EF4-FFF2-40B4-BE49-F238E27FC236}">
                <a16:creationId xmlns:a16="http://schemas.microsoft.com/office/drawing/2014/main" id="{00000000-0008-0000-0400-000008000000}"/>
              </a:ext>
            </a:extLst>
          </xdr:cNvPr>
          <xdr:cNvSpPr>
            <a:spLocks noChangeShapeType="1"/>
          </xdr:cNvSpPr>
        </xdr:nvSpPr>
        <xdr:spPr bwMode="auto">
          <a:xfrm>
            <a:off x="15331440" y="7764780"/>
            <a:ext cx="0" cy="1043940"/>
          </a:xfrm>
          <a:prstGeom prst="line">
            <a:avLst/>
          </a:prstGeom>
          <a:noFill/>
          <a:ln w="28575">
            <a:solidFill>
              <a:srgbClr val="993300"/>
            </a:solidFill>
            <a:round/>
            <a:headEnd/>
            <a:tailEnd/>
          </a:ln>
          <a:extLst>
            <a:ext uri="{909E8E84-426E-40DD-AFC4-6F175D3DCCD1}">
              <a14:hiddenFill xmlns:a14="http://schemas.microsoft.com/office/drawing/2010/main">
                <a:noFill/>
              </a14:hiddenFill>
            </a:ext>
          </a:extLst>
        </xdr:spPr>
      </xdr:sp>
      <xdr:sp macro="" textlink="">
        <xdr:nvSpPr>
          <xdr:cNvPr id="9" name="Line 20">
            <a:extLst>
              <a:ext uri="{FF2B5EF4-FFF2-40B4-BE49-F238E27FC236}">
                <a16:creationId xmlns:a16="http://schemas.microsoft.com/office/drawing/2014/main" id="{00000000-0008-0000-0400-000009000000}"/>
              </a:ext>
            </a:extLst>
          </xdr:cNvPr>
          <xdr:cNvSpPr>
            <a:spLocks noChangeShapeType="1"/>
          </xdr:cNvSpPr>
        </xdr:nvSpPr>
        <xdr:spPr bwMode="auto">
          <a:xfrm flipV="1">
            <a:off x="15316200" y="7780020"/>
            <a:ext cx="73914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Line 20">
            <a:extLst>
              <a:ext uri="{FF2B5EF4-FFF2-40B4-BE49-F238E27FC236}">
                <a16:creationId xmlns:a16="http://schemas.microsoft.com/office/drawing/2014/main" id="{00000000-0008-0000-0400-00000A000000}"/>
              </a:ext>
            </a:extLst>
          </xdr:cNvPr>
          <xdr:cNvSpPr>
            <a:spLocks noChangeShapeType="1"/>
          </xdr:cNvSpPr>
        </xdr:nvSpPr>
        <xdr:spPr bwMode="auto">
          <a:xfrm flipV="1">
            <a:off x="15331440" y="8808720"/>
            <a:ext cx="7315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46</xdr:row>
      <xdr:rowOff>152400</xdr:rowOff>
    </xdr:from>
    <xdr:to>
      <xdr:col>4</xdr:col>
      <xdr:colOff>257175</xdr:colOff>
      <xdr:row>46</xdr:row>
      <xdr:rowOff>152400</xdr:rowOff>
    </xdr:to>
    <xdr:sp macro="" textlink="">
      <xdr:nvSpPr>
        <xdr:cNvPr id="2" name="Line 21">
          <a:extLst>
            <a:ext uri="{FF2B5EF4-FFF2-40B4-BE49-F238E27FC236}">
              <a16:creationId xmlns:a16="http://schemas.microsoft.com/office/drawing/2014/main" id="{00000000-0008-0000-0500-000002000000}"/>
            </a:ext>
          </a:extLst>
        </xdr:cNvPr>
        <xdr:cNvSpPr>
          <a:spLocks noChangeShapeType="1"/>
        </xdr:cNvSpPr>
      </xdr:nvSpPr>
      <xdr:spPr bwMode="auto">
        <a:xfrm flipV="1">
          <a:off x="3390900" y="8896350"/>
          <a:ext cx="2571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48</xdr:row>
      <xdr:rowOff>142875</xdr:rowOff>
    </xdr:from>
    <xdr:to>
      <xdr:col>4</xdr:col>
      <xdr:colOff>238125</xdr:colOff>
      <xdr:row>48</xdr:row>
      <xdr:rowOff>142875</xdr:rowOff>
    </xdr:to>
    <xdr:sp macro="" textlink="">
      <xdr:nvSpPr>
        <xdr:cNvPr id="3" name="Line 21">
          <a:extLst>
            <a:ext uri="{FF2B5EF4-FFF2-40B4-BE49-F238E27FC236}">
              <a16:creationId xmlns:a16="http://schemas.microsoft.com/office/drawing/2014/main" id="{00000000-0008-0000-0500-000003000000}"/>
            </a:ext>
          </a:extLst>
        </xdr:cNvPr>
        <xdr:cNvSpPr>
          <a:spLocks noChangeShapeType="1"/>
        </xdr:cNvSpPr>
      </xdr:nvSpPr>
      <xdr:spPr bwMode="auto">
        <a:xfrm flipV="1">
          <a:off x="3400425" y="9382125"/>
          <a:ext cx="228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152400</xdr:rowOff>
    </xdr:from>
    <xdr:to>
      <xdr:col>4</xdr:col>
      <xdr:colOff>238125</xdr:colOff>
      <xdr:row>50</xdr:row>
      <xdr:rowOff>152400</xdr:rowOff>
    </xdr:to>
    <xdr:sp macro="" textlink="">
      <xdr:nvSpPr>
        <xdr:cNvPr id="4" name="Line 21">
          <a:extLst>
            <a:ext uri="{FF2B5EF4-FFF2-40B4-BE49-F238E27FC236}">
              <a16:creationId xmlns:a16="http://schemas.microsoft.com/office/drawing/2014/main" id="{00000000-0008-0000-0500-000004000000}"/>
            </a:ext>
          </a:extLst>
        </xdr:cNvPr>
        <xdr:cNvSpPr>
          <a:spLocks noChangeShapeType="1"/>
        </xdr:cNvSpPr>
      </xdr:nvSpPr>
      <xdr:spPr bwMode="auto">
        <a:xfrm flipV="1">
          <a:off x="3390900" y="9677400"/>
          <a:ext cx="2381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56</xdr:row>
      <xdr:rowOff>171450</xdr:rowOff>
    </xdr:from>
    <xdr:to>
      <xdr:col>4</xdr:col>
      <xdr:colOff>257175</xdr:colOff>
      <xdr:row>56</xdr:row>
      <xdr:rowOff>171450</xdr:rowOff>
    </xdr:to>
    <xdr:sp macro="" textlink="">
      <xdr:nvSpPr>
        <xdr:cNvPr id="5" name="Line 21">
          <a:extLst>
            <a:ext uri="{FF2B5EF4-FFF2-40B4-BE49-F238E27FC236}">
              <a16:creationId xmlns:a16="http://schemas.microsoft.com/office/drawing/2014/main" id="{00000000-0008-0000-0500-000005000000}"/>
            </a:ext>
          </a:extLst>
        </xdr:cNvPr>
        <xdr:cNvSpPr>
          <a:spLocks noChangeShapeType="1"/>
        </xdr:cNvSpPr>
      </xdr:nvSpPr>
      <xdr:spPr bwMode="auto">
        <a:xfrm flipV="1">
          <a:off x="3400425" y="10715625"/>
          <a:ext cx="2476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58</xdr:row>
      <xdr:rowOff>180975</xdr:rowOff>
    </xdr:from>
    <xdr:to>
      <xdr:col>4</xdr:col>
      <xdr:colOff>247650</xdr:colOff>
      <xdr:row>58</xdr:row>
      <xdr:rowOff>180975</xdr:rowOff>
    </xdr:to>
    <xdr:sp macro="" textlink="">
      <xdr:nvSpPr>
        <xdr:cNvPr id="6" name="Line 21">
          <a:extLst>
            <a:ext uri="{FF2B5EF4-FFF2-40B4-BE49-F238E27FC236}">
              <a16:creationId xmlns:a16="http://schemas.microsoft.com/office/drawing/2014/main" id="{00000000-0008-0000-0500-000006000000}"/>
            </a:ext>
          </a:extLst>
        </xdr:cNvPr>
        <xdr:cNvSpPr>
          <a:spLocks noChangeShapeType="1"/>
        </xdr:cNvSpPr>
      </xdr:nvSpPr>
      <xdr:spPr bwMode="auto">
        <a:xfrm flipV="1">
          <a:off x="3400425" y="11058525"/>
          <a:ext cx="2381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171450</xdr:rowOff>
    </xdr:from>
    <xdr:to>
      <xdr:col>4</xdr:col>
      <xdr:colOff>266700</xdr:colOff>
      <xdr:row>60</xdr:row>
      <xdr:rowOff>171450</xdr:rowOff>
    </xdr:to>
    <xdr:sp macro="" textlink="">
      <xdr:nvSpPr>
        <xdr:cNvPr id="7" name="Line 21">
          <a:extLst>
            <a:ext uri="{FF2B5EF4-FFF2-40B4-BE49-F238E27FC236}">
              <a16:creationId xmlns:a16="http://schemas.microsoft.com/office/drawing/2014/main" id="{00000000-0008-0000-0500-000007000000}"/>
            </a:ext>
          </a:extLst>
        </xdr:cNvPr>
        <xdr:cNvSpPr>
          <a:spLocks noChangeShapeType="1"/>
        </xdr:cNvSpPr>
      </xdr:nvSpPr>
      <xdr:spPr bwMode="auto">
        <a:xfrm>
          <a:off x="3390900" y="11315700"/>
          <a:ext cx="266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44</xdr:row>
      <xdr:rowOff>123825</xdr:rowOff>
    </xdr:from>
    <xdr:to>
      <xdr:col>9</xdr:col>
      <xdr:colOff>123825</xdr:colOff>
      <xdr:row>44</xdr:row>
      <xdr:rowOff>123825</xdr:rowOff>
    </xdr:to>
    <xdr:sp macro="" textlink="">
      <xdr:nvSpPr>
        <xdr:cNvPr id="8" name="Line 21">
          <a:extLst>
            <a:ext uri="{FF2B5EF4-FFF2-40B4-BE49-F238E27FC236}">
              <a16:creationId xmlns:a16="http://schemas.microsoft.com/office/drawing/2014/main" id="{00000000-0008-0000-0500-000008000000}"/>
            </a:ext>
          </a:extLst>
        </xdr:cNvPr>
        <xdr:cNvSpPr>
          <a:spLocks noChangeShapeType="1"/>
        </xdr:cNvSpPr>
      </xdr:nvSpPr>
      <xdr:spPr bwMode="auto">
        <a:xfrm>
          <a:off x="4972050" y="8372475"/>
          <a:ext cx="2190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133350</xdr:colOff>
      <xdr:row>44</xdr:row>
      <xdr:rowOff>133350</xdr:rowOff>
    </xdr:from>
    <xdr:to>
      <xdr:col>9</xdr:col>
      <xdr:colOff>133350</xdr:colOff>
      <xdr:row>57</xdr:row>
      <xdr:rowOff>95250</xdr:rowOff>
    </xdr:to>
    <xdr:sp macro="" textlink="">
      <xdr:nvSpPr>
        <xdr:cNvPr id="9" name="Line 18">
          <a:extLst>
            <a:ext uri="{FF2B5EF4-FFF2-40B4-BE49-F238E27FC236}">
              <a16:creationId xmlns:a16="http://schemas.microsoft.com/office/drawing/2014/main" id="{00000000-0008-0000-0500-000009000000}"/>
            </a:ext>
          </a:extLst>
        </xdr:cNvPr>
        <xdr:cNvSpPr>
          <a:spLocks noChangeShapeType="1"/>
        </xdr:cNvSpPr>
      </xdr:nvSpPr>
      <xdr:spPr bwMode="auto">
        <a:xfrm>
          <a:off x="5200650" y="8382000"/>
          <a:ext cx="0" cy="249555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28575</xdr:colOff>
      <xdr:row>47</xdr:row>
      <xdr:rowOff>95250</xdr:rowOff>
    </xdr:from>
    <xdr:to>
      <xdr:col>9</xdr:col>
      <xdr:colOff>133350</xdr:colOff>
      <xdr:row>47</xdr:row>
      <xdr:rowOff>95250</xdr:rowOff>
    </xdr:to>
    <xdr:sp macro="" textlink="">
      <xdr:nvSpPr>
        <xdr:cNvPr id="10" name="Line 21">
          <a:extLst>
            <a:ext uri="{FF2B5EF4-FFF2-40B4-BE49-F238E27FC236}">
              <a16:creationId xmlns:a16="http://schemas.microsoft.com/office/drawing/2014/main" id="{00000000-0008-0000-0500-00000A000000}"/>
            </a:ext>
          </a:extLst>
        </xdr:cNvPr>
        <xdr:cNvSpPr>
          <a:spLocks noChangeShapeType="1"/>
        </xdr:cNvSpPr>
      </xdr:nvSpPr>
      <xdr:spPr bwMode="auto">
        <a:xfrm flipV="1">
          <a:off x="4991100" y="9086850"/>
          <a:ext cx="209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38100</xdr:colOff>
      <xdr:row>50</xdr:row>
      <xdr:rowOff>161925</xdr:rowOff>
    </xdr:from>
    <xdr:to>
      <xdr:col>9</xdr:col>
      <xdr:colOff>161925</xdr:colOff>
      <xdr:row>50</xdr:row>
      <xdr:rowOff>161925</xdr:rowOff>
    </xdr:to>
    <xdr:sp macro="" textlink="">
      <xdr:nvSpPr>
        <xdr:cNvPr id="11" name="Line 21">
          <a:extLst>
            <a:ext uri="{FF2B5EF4-FFF2-40B4-BE49-F238E27FC236}">
              <a16:creationId xmlns:a16="http://schemas.microsoft.com/office/drawing/2014/main" id="{00000000-0008-0000-0500-00000B000000}"/>
            </a:ext>
          </a:extLst>
        </xdr:cNvPr>
        <xdr:cNvSpPr>
          <a:spLocks noChangeShapeType="1"/>
        </xdr:cNvSpPr>
      </xdr:nvSpPr>
      <xdr:spPr bwMode="auto">
        <a:xfrm flipV="1">
          <a:off x="5000625" y="9686925"/>
          <a:ext cx="228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38100</xdr:colOff>
      <xdr:row>57</xdr:row>
      <xdr:rowOff>95250</xdr:rowOff>
    </xdr:from>
    <xdr:to>
      <xdr:col>9</xdr:col>
      <xdr:colOff>133350</xdr:colOff>
      <xdr:row>57</xdr:row>
      <xdr:rowOff>95250</xdr:rowOff>
    </xdr:to>
    <xdr:sp macro="" textlink="">
      <xdr:nvSpPr>
        <xdr:cNvPr id="12" name="Line 21">
          <a:extLst>
            <a:ext uri="{FF2B5EF4-FFF2-40B4-BE49-F238E27FC236}">
              <a16:creationId xmlns:a16="http://schemas.microsoft.com/office/drawing/2014/main" id="{00000000-0008-0000-0500-00000C000000}"/>
            </a:ext>
          </a:extLst>
        </xdr:cNvPr>
        <xdr:cNvSpPr>
          <a:spLocks noChangeShapeType="1"/>
        </xdr:cNvSpPr>
      </xdr:nvSpPr>
      <xdr:spPr bwMode="auto">
        <a:xfrm>
          <a:off x="5000625" y="10877550"/>
          <a:ext cx="2000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161925</xdr:colOff>
      <xdr:row>50</xdr:row>
      <xdr:rowOff>19050</xdr:rowOff>
    </xdr:from>
    <xdr:to>
      <xdr:col>11</xdr:col>
      <xdr:colOff>38100</xdr:colOff>
      <xdr:row>50</xdr:row>
      <xdr:rowOff>19050</xdr:rowOff>
    </xdr:to>
    <xdr:sp macro="" textlink="">
      <xdr:nvSpPr>
        <xdr:cNvPr id="13" name="Line 21">
          <a:extLst>
            <a:ext uri="{FF2B5EF4-FFF2-40B4-BE49-F238E27FC236}">
              <a16:creationId xmlns:a16="http://schemas.microsoft.com/office/drawing/2014/main" id="{00000000-0008-0000-0500-00000D000000}"/>
            </a:ext>
          </a:extLst>
        </xdr:cNvPr>
        <xdr:cNvSpPr>
          <a:spLocks noChangeShapeType="1"/>
        </xdr:cNvSpPr>
      </xdr:nvSpPr>
      <xdr:spPr bwMode="auto">
        <a:xfrm>
          <a:off x="5229225" y="9544050"/>
          <a:ext cx="3905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247650</xdr:colOff>
      <xdr:row>45</xdr:row>
      <xdr:rowOff>9525</xdr:rowOff>
    </xdr:from>
    <xdr:to>
      <xdr:col>4</xdr:col>
      <xdr:colOff>247650</xdr:colOff>
      <xdr:row>60</xdr:row>
      <xdr:rowOff>180975</xdr:rowOff>
    </xdr:to>
    <xdr:sp macro="" textlink="">
      <xdr:nvSpPr>
        <xdr:cNvPr id="14" name="Line 18">
          <a:extLst>
            <a:ext uri="{FF2B5EF4-FFF2-40B4-BE49-F238E27FC236}">
              <a16:creationId xmlns:a16="http://schemas.microsoft.com/office/drawing/2014/main" id="{00000000-0008-0000-0500-00000E000000}"/>
            </a:ext>
          </a:extLst>
        </xdr:cNvPr>
        <xdr:cNvSpPr>
          <a:spLocks noChangeShapeType="1"/>
        </xdr:cNvSpPr>
      </xdr:nvSpPr>
      <xdr:spPr bwMode="auto">
        <a:xfrm flipH="1">
          <a:off x="3638550" y="8601075"/>
          <a:ext cx="0" cy="272415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49</xdr:row>
      <xdr:rowOff>171450</xdr:rowOff>
    </xdr:from>
    <xdr:to>
      <xdr:col>23</xdr:col>
      <xdr:colOff>209550</xdr:colOff>
      <xdr:row>49</xdr:row>
      <xdr:rowOff>171450</xdr:rowOff>
    </xdr:to>
    <xdr:sp macro="" textlink="">
      <xdr:nvSpPr>
        <xdr:cNvPr id="15" name="Line 21">
          <a:extLst>
            <a:ext uri="{FF2B5EF4-FFF2-40B4-BE49-F238E27FC236}">
              <a16:creationId xmlns:a16="http://schemas.microsoft.com/office/drawing/2014/main" id="{00000000-0008-0000-0500-00000F000000}"/>
            </a:ext>
          </a:extLst>
        </xdr:cNvPr>
        <xdr:cNvSpPr>
          <a:spLocks noChangeShapeType="1"/>
        </xdr:cNvSpPr>
      </xdr:nvSpPr>
      <xdr:spPr bwMode="auto">
        <a:xfrm flipV="1">
          <a:off x="7629525" y="9525000"/>
          <a:ext cx="12096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190500</xdr:colOff>
      <xdr:row>48</xdr:row>
      <xdr:rowOff>9525</xdr:rowOff>
    </xdr:from>
    <xdr:to>
      <xdr:col>23</xdr:col>
      <xdr:colOff>190500</xdr:colOff>
      <xdr:row>60</xdr:row>
      <xdr:rowOff>95250</xdr:rowOff>
    </xdr:to>
    <xdr:sp macro="" textlink="">
      <xdr:nvSpPr>
        <xdr:cNvPr id="16" name="Line 18">
          <a:extLst>
            <a:ext uri="{FF2B5EF4-FFF2-40B4-BE49-F238E27FC236}">
              <a16:creationId xmlns:a16="http://schemas.microsoft.com/office/drawing/2014/main" id="{00000000-0008-0000-0500-000010000000}"/>
            </a:ext>
          </a:extLst>
        </xdr:cNvPr>
        <xdr:cNvSpPr>
          <a:spLocks noChangeShapeType="1"/>
        </xdr:cNvSpPr>
      </xdr:nvSpPr>
      <xdr:spPr bwMode="auto">
        <a:xfrm>
          <a:off x="8820150" y="9248775"/>
          <a:ext cx="0" cy="199072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52</xdr:row>
      <xdr:rowOff>104775</xdr:rowOff>
    </xdr:from>
    <xdr:to>
      <xdr:col>26</xdr:col>
      <xdr:colOff>19050</xdr:colOff>
      <xdr:row>52</xdr:row>
      <xdr:rowOff>104775</xdr:rowOff>
    </xdr:to>
    <xdr:sp macro="" textlink="">
      <xdr:nvSpPr>
        <xdr:cNvPr id="17" name="Line 21">
          <a:extLst>
            <a:ext uri="{FF2B5EF4-FFF2-40B4-BE49-F238E27FC236}">
              <a16:creationId xmlns:a16="http://schemas.microsoft.com/office/drawing/2014/main" id="{00000000-0008-0000-0500-000011000000}"/>
            </a:ext>
          </a:extLst>
        </xdr:cNvPr>
        <xdr:cNvSpPr>
          <a:spLocks noChangeShapeType="1"/>
        </xdr:cNvSpPr>
      </xdr:nvSpPr>
      <xdr:spPr bwMode="auto">
        <a:xfrm>
          <a:off x="8820150" y="10001250"/>
          <a:ext cx="7334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209550</xdr:colOff>
      <xdr:row>54</xdr:row>
      <xdr:rowOff>104775</xdr:rowOff>
    </xdr:from>
    <xdr:to>
      <xdr:col>26</xdr:col>
      <xdr:colOff>19050</xdr:colOff>
      <xdr:row>54</xdr:row>
      <xdr:rowOff>104775</xdr:rowOff>
    </xdr:to>
    <xdr:sp macro="" textlink="">
      <xdr:nvSpPr>
        <xdr:cNvPr id="18" name="Line 21">
          <a:extLst>
            <a:ext uri="{FF2B5EF4-FFF2-40B4-BE49-F238E27FC236}">
              <a16:creationId xmlns:a16="http://schemas.microsoft.com/office/drawing/2014/main" id="{00000000-0008-0000-0500-000012000000}"/>
            </a:ext>
          </a:extLst>
        </xdr:cNvPr>
        <xdr:cNvSpPr>
          <a:spLocks noChangeShapeType="1"/>
        </xdr:cNvSpPr>
      </xdr:nvSpPr>
      <xdr:spPr bwMode="auto">
        <a:xfrm flipV="1">
          <a:off x="8839200" y="10325100"/>
          <a:ext cx="7143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200025</xdr:colOff>
      <xdr:row>60</xdr:row>
      <xdr:rowOff>76200</xdr:rowOff>
    </xdr:from>
    <xdr:to>
      <xdr:col>26</xdr:col>
      <xdr:colOff>28575</xdr:colOff>
      <xdr:row>60</xdr:row>
      <xdr:rowOff>76200</xdr:rowOff>
    </xdr:to>
    <xdr:sp macro="" textlink="">
      <xdr:nvSpPr>
        <xdr:cNvPr id="19" name="Line 21">
          <a:extLst>
            <a:ext uri="{FF2B5EF4-FFF2-40B4-BE49-F238E27FC236}">
              <a16:creationId xmlns:a16="http://schemas.microsoft.com/office/drawing/2014/main" id="{00000000-0008-0000-0500-000013000000}"/>
            </a:ext>
          </a:extLst>
        </xdr:cNvPr>
        <xdr:cNvSpPr>
          <a:spLocks noChangeShapeType="1"/>
        </xdr:cNvSpPr>
      </xdr:nvSpPr>
      <xdr:spPr bwMode="auto">
        <a:xfrm flipV="1">
          <a:off x="8829675" y="11220450"/>
          <a:ext cx="7334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190500</xdr:colOff>
      <xdr:row>56</xdr:row>
      <xdr:rowOff>114300</xdr:rowOff>
    </xdr:from>
    <xdr:to>
      <xdr:col>26</xdr:col>
      <xdr:colOff>0</xdr:colOff>
      <xdr:row>56</xdr:row>
      <xdr:rowOff>114300</xdr:rowOff>
    </xdr:to>
    <xdr:sp macro="" textlink="">
      <xdr:nvSpPr>
        <xdr:cNvPr id="20" name="Line 21">
          <a:extLst>
            <a:ext uri="{FF2B5EF4-FFF2-40B4-BE49-F238E27FC236}">
              <a16:creationId xmlns:a16="http://schemas.microsoft.com/office/drawing/2014/main" id="{00000000-0008-0000-0500-000014000000}"/>
            </a:ext>
          </a:extLst>
        </xdr:cNvPr>
        <xdr:cNvSpPr>
          <a:spLocks noChangeShapeType="1"/>
        </xdr:cNvSpPr>
      </xdr:nvSpPr>
      <xdr:spPr bwMode="auto">
        <a:xfrm flipV="1">
          <a:off x="8820150" y="10658475"/>
          <a:ext cx="7143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190500</xdr:colOff>
      <xdr:row>58</xdr:row>
      <xdr:rowOff>95250</xdr:rowOff>
    </xdr:from>
    <xdr:to>
      <xdr:col>26</xdr:col>
      <xdr:colOff>9525</xdr:colOff>
      <xdr:row>58</xdr:row>
      <xdr:rowOff>95250</xdr:rowOff>
    </xdr:to>
    <xdr:sp macro="" textlink="">
      <xdr:nvSpPr>
        <xdr:cNvPr id="21" name="Line 21">
          <a:extLst>
            <a:ext uri="{FF2B5EF4-FFF2-40B4-BE49-F238E27FC236}">
              <a16:creationId xmlns:a16="http://schemas.microsoft.com/office/drawing/2014/main" id="{00000000-0008-0000-0500-000015000000}"/>
            </a:ext>
          </a:extLst>
        </xdr:cNvPr>
        <xdr:cNvSpPr>
          <a:spLocks noChangeShapeType="1"/>
        </xdr:cNvSpPr>
      </xdr:nvSpPr>
      <xdr:spPr bwMode="auto">
        <a:xfrm flipV="1">
          <a:off x="8820150" y="10972800"/>
          <a:ext cx="723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50</xdr:row>
      <xdr:rowOff>19050</xdr:rowOff>
    </xdr:from>
    <xdr:to>
      <xdr:col>15</xdr:col>
      <xdr:colOff>381000</xdr:colOff>
      <xdr:row>58</xdr:row>
      <xdr:rowOff>19050</xdr:rowOff>
    </xdr:to>
    <xdr:grpSp>
      <xdr:nvGrpSpPr>
        <xdr:cNvPr id="22" name="Group 2">
          <a:extLst>
            <a:ext uri="{FF2B5EF4-FFF2-40B4-BE49-F238E27FC236}">
              <a16:creationId xmlns:a16="http://schemas.microsoft.com/office/drawing/2014/main" id="{00000000-0008-0000-0500-000016000000}"/>
            </a:ext>
          </a:extLst>
        </xdr:cNvPr>
        <xdr:cNvGrpSpPr>
          <a:grpSpLocks/>
        </xdr:cNvGrpSpPr>
      </xdr:nvGrpSpPr>
      <xdr:grpSpPr bwMode="auto">
        <a:xfrm>
          <a:off x="6510618" y="10093138"/>
          <a:ext cx="481853" cy="1355912"/>
          <a:chOff x="13396856" y="8348831"/>
          <a:chExt cx="579120" cy="723451"/>
        </a:xfrm>
      </xdr:grpSpPr>
      <xdr:sp macro="" textlink="">
        <xdr:nvSpPr>
          <xdr:cNvPr id="23" name="Line 21">
            <a:extLst>
              <a:ext uri="{FF2B5EF4-FFF2-40B4-BE49-F238E27FC236}">
                <a16:creationId xmlns:a16="http://schemas.microsoft.com/office/drawing/2014/main" id="{00000000-0008-0000-0500-000017000000}"/>
              </a:ext>
            </a:extLst>
          </xdr:cNvPr>
          <xdr:cNvSpPr>
            <a:spLocks noChangeShapeType="1"/>
          </xdr:cNvSpPr>
        </xdr:nvSpPr>
        <xdr:spPr bwMode="auto">
          <a:xfrm flipV="1">
            <a:off x="13396856" y="8348831"/>
            <a:ext cx="5791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223">
            <a:extLst>
              <a:ext uri="{FF2B5EF4-FFF2-40B4-BE49-F238E27FC236}">
                <a16:creationId xmlns:a16="http://schemas.microsoft.com/office/drawing/2014/main" id="{00000000-0008-0000-0500-000018000000}"/>
              </a:ext>
            </a:extLst>
          </xdr:cNvPr>
          <xdr:cNvSpPr>
            <a:spLocks noChangeShapeType="1"/>
          </xdr:cNvSpPr>
        </xdr:nvSpPr>
        <xdr:spPr bwMode="auto">
          <a:xfrm>
            <a:off x="13644282" y="8356451"/>
            <a:ext cx="0" cy="715831"/>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0</xdr:colOff>
      <xdr:row>52</xdr:row>
      <xdr:rowOff>180975</xdr:rowOff>
    </xdr:from>
    <xdr:to>
      <xdr:col>4</xdr:col>
      <xdr:colOff>238125</xdr:colOff>
      <xdr:row>52</xdr:row>
      <xdr:rowOff>180975</xdr:rowOff>
    </xdr:to>
    <xdr:sp macro="" textlink="">
      <xdr:nvSpPr>
        <xdr:cNvPr id="25" name="Line 21">
          <a:extLst>
            <a:ext uri="{FF2B5EF4-FFF2-40B4-BE49-F238E27FC236}">
              <a16:creationId xmlns:a16="http://schemas.microsoft.com/office/drawing/2014/main" id="{00000000-0008-0000-0500-000019000000}"/>
            </a:ext>
          </a:extLst>
        </xdr:cNvPr>
        <xdr:cNvSpPr>
          <a:spLocks noChangeShapeType="1"/>
        </xdr:cNvSpPr>
      </xdr:nvSpPr>
      <xdr:spPr bwMode="auto">
        <a:xfrm flipV="1">
          <a:off x="3390900" y="10077450"/>
          <a:ext cx="2381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54</xdr:row>
      <xdr:rowOff>180975</xdr:rowOff>
    </xdr:from>
    <xdr:to>
      <xdr:col>4</xdr:col>
      <xdr:colOff>247650</xdr:colOff>
      <xdr:row>54</xdr:row>
      <xdr:rowOff>180975</xdr:rowOff>
    </xdr:to>
    <xdr:sp macro="" textlink="">
      <xdr:nvSpPr>
        <xdr:cNvPr id="26" name="Line 21">
          <a:extLst>
            <a:ext uri="{FF2B5EF4-FFF2-40B4-BE49-F238E27FC236}">
              <a16:creationId xmlns:a16="http://schemas.microsoft.com/office/drawing/2014/main" id="{00000000-0008-0000-0500-00001A000000}"/>
            </a:ext>
          </a:extLst>
        </xdr:cNvPr>
        <xdr:cNvSpPr>
          <a:spLocks noChangeShapeType="1"/>
        </xdr:cNvSpPr>
      </xdr:nvSpPr>
      <xdr:spPr bwMode="auto">
        <a:xfrm flipV="1">
          <a:off x="3400425" y="10401300"/>
          <a:ext cx="2381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200025</xdr:colOff>
      <xdr:row>48</xdr:row>
      <xdr:rowOff>38100</xdr:rowOff>
    </xdr:from>
    <xdr:to>
      <xdr:col>26</xdr:col>
      <xdr:colOff>28575</xdr:colOff>
      <xdr:row>48</xdr:row>
      <xdr:rowOff>38100</xdr:rowOff>
    </xdr:to>
    <xdr:sp macro="" textlink="">
      <xdr:nvSpPr>
        <xdr:cNvPr id="27" name="Line 21">
          <a:extLst>
            <a:ext uri="{FF2B5EF4-FFF2-40B4-BE49-F238E27FC236}">
              <a16:creationId xmlns:a16="http://schemas.microsoft.com/office/drawing/2014/main" id="{00000000-0008-0000-0500-00001B000000}"/>
            </a:ext>
          </a:extLst>
        </xdr:cNvPr>
        <xdr:cNvSpPr>
          <a:spLocks noChangeShapeType="1"/>
        </xdr:cNvSpPr>
      </xdr:nvSpPr>
      <xdr:spPr bwMode="auto">
        <a:xfrm>
          <a:off x="8829675" y="9277350"/>
          <a:ext cx="7334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180975</xdr:colOff>
      <xdr:row>50</xdr:row>
      <xdr:rowOff>57150</xdr:rowOff>
    </xdr:from>
    <xdr:to>
      <xdr:col>26</xdr:col>
      <xdr:colOff>9525</xdr:colOff>
      <xdr:row>50</xdr:row>
      <xdr:rowOff>57150</xdr:rowOff>
    </xdr:to>
    <xdr:sp macro="" textlink="">
      <xdr:nvSpPr>
        <xdr:cNvPr id="28" name="Line 21">
          <a:extLst>
            <a:ext uri="{FF2B5EF4-FFF2-40B4-BE49-F238E27FC236}">
              <a16:creationId xmlns:a16="http://schemas.microsoft.com/office/drawing/2014/main" id="{00000000-0008-0000-0500-00001C000000}"/>
            </a:ext>
          </a:extLst>
        </xdr:cNvPr>
        <xdr:cNvSpPr>
          <a:spLocks noChangeShapeType="1"/>
        </xdr:cNvSpPr>
      </xdr:nvSpPr>
      <xdr:spPr bwMode="auto">
        <a:xfrm>
          <a:off x="8810625" y="9582150"/>
          <a:ext cx="7334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xdr:colOff>
      <xdr:row>32</xdr:row>
      <xdr:rowOff>314325</xdr:rowOff>
    </xdr:from>
    <xdr:to>
      <xdr:col>10</xdr:col>
      <xdr:colOff>0</xdr:colOff>
      <xdr:row>32</xdr:row>
      <xdr:rowOff>314325</xdr:rowOff>
    </xdr:to>
    <xdr:sp macro="" textlink="">
      <xdr:nvSpPr>
        <xdr:cNvPr id="2" name="Line 15">
          <a:extLst>
            <a:ext uri="{FF2B5EF4-FFF2-40B4-BE49-F238E27FC236}">
              <a16:creationId xmlns:a16="http://schemas.microsoft.com/office/drawing/2014/main" id="{00000000-0008-0000-0600-000002000000}"/>
            </a:ext>
          </a:extLst>
        </xdr:cNvPr>
        <xdr:cNvSpPr>
          <a:spLocks noChangeShapeType="1"/>
        </xdr:cNvSpPr>
      </xdr:nvSpPr>
      <xdr:spPr bwMode="auto">
        <a:xfrm>
          <a:off x="2771775" y="8296275"/>
          <a:ext cx="20478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238125</xdr:colOff>
      <xdr:row>32</xdr:row>
      <xdr:rowOff>314325</xdr:rowOff>
    </xdr:from>
    <xdr:to>
      <xdr:col>5</xdr:col>
      <xdr:colOff>238125</xdr:colOff>
      <xdr:row>41</xdr:row>
      <xdr:rowOff>0</xdr:rowOff>
    </xdr:to>
    <xdr:sp macro="" textlink="">
      <xdr:nvSpPr>
        <xdr:cNvPr id="3" name="Line 16">
          <a:extLst>
            <a:ext uri="{FF2B5EF4-FFF2-40B4-BE49-F238E27FC236}">
              <a16:creationId xmlns:a16="http://schemas.microsoft.com/office/drawing/2014/main" id="{00000000-0008-0000-0600-000003000000}"/>
            </a:ext>
          </a:extLst>
        </xdr:cNvPr>
        <xdr:cNvSpPr>
          <a:spLocks noChangeShapeType="1"/>
        </xdr:cNvSpPr>
      </xdr:nvSpPr>
      <xdr:spPr bwMode="auto">
        <a:xfrm>
          <a:off x="3581400" y="8296275"/>
          <a:ext cx="0" cy="17335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19050</xdr:colOff>
      <xdr:row>32</xdr:row>
      <xdr:rowOff>352425</xdr:rowOff>
    </xdr:from>
    <xdr:to>
      <xdr:col>17</xdr:col>
      <xdr:colOff>323850</xdr:colOff>
      <xdr:row>32</xdr:row>
      <xdr:rowOff>352425</xdr:rowOff>
    </xdr:to>
    <xdr:sp macro="" textlink="">
      <xdr:nvSpPr>
        <xdr:cNvPr id="4" name="Line 17">
          <a:extLst>
            <a:ext uri="{FF2B5EF4-FFF2-40B4-BE49-F238E27FC236}">
              <a16:creationId xmlns:a16="http://schemas.microsoft.com/office/drawing/2014/main" id="{00000000-0008-0000-0600-000004000000}"/>
            </a:ext>
          </a:extLst>
        </xdr:cNvPr>
        <xdr:cNvSpPr>
          <a:spLocks noChangeShapeType="1"/>
        </xdr:cNvSpPr>
      </xdr:nvSpPr>
      <xdr:spPr bwMode="auto">
        <a:xfrm flipV="1">
          <a:off x="5867400" y="8334375"/>
          <a:ext cx="9144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314325</xdr:colOff>
      <xdr:row>30</xdr:row>
      <xdr:rowOff>66675</xdr:rowOff>
    </xdr:from>
    <xdr:to>
      <xdr:col>17</xdr:col>
      <xdr:colOff>314325</xdr:colOff>
      <xdr:row>42</xdr:row>
      <xdr:rowOff>228600</xdr:rowOff>
    </xdr:to>
    <xdr:sp macro="" textlink="">
      <xdr:nvSpPr>
        <xdr:cNvPr id="5" name="Line 18">
          <a:extLst>
            <a:ext uri="{FF2B5EF4-FFF2-40B4-BE49-F238E27FC236}">
              <a16:creationId xmlns:a16="http://schemas.microsoft.com/office/drawing/2014/main" id="{00000000-0008-0000-0600-000005000000}"/>
            </a:ext>
          </a:extLst>
        </xdr:cNvPr>
        <xdr:cNvSpPr>
          <a:spLocks noChangeShapeType="1"/>
        </xdr:cNvSpPr>
      </xdr:nvSpPr>
      <xdr:spPr bwMode="auto">
        <a:xfrm flipH="1">
          <a:off x="6772275" y="7658100"/>
          <a:ext cx="0" cy="27432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314325</xdr:colOff>
      <xdr:row>30</xdr:row>
      <xdr:rowOff>66675</xdr:rowOff>
    </xdr:from>
    <xdr:to>
      <xdr:col>20</xdr:col>
      <xdr:colOff>9525</xdr:colOff>
      <xdr:row>30</xdr:row>
      <xdr:rowOff>66675</xdr:rowOff>
    </xdr:to>
    <xdr:sp macro="" textlink="">
      <xdr:nvSpPr>
        <xdr:cNvPr id="6" name="Line 19">
          <a:extLst>
            <a:ext uri="{FF2B5EF4-FFF2-40B4-BE49-F238E27FC236}">
              <a16:creationId xmlns:a16="http://schemas.microsoft.com/office/drawing/2014/main" id="{00000000-0008-0000-0600-000006000000}"/>
            </a:ext>
          </a:extLst>
        </xdr:cNvPr>
        <xdr:cNvSpPr>
          <a:spLocks noChangeShapeType="1"/>
        </xdr:cNvSpPr>
      </xdr:nvSpPr>
      <xdr:spPr bwMode="auto">
        <a:xfrm flipV="1">
          <a:off x="6772275" y="7658100"/>
          <a:ext cx="6000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323850</xdr:colOff>
      <xdr:row>32</xdr:row>
      <xdr:rowOff>219075</xdr:rowOff>
    </xdr:from>
    <xdr:to>
      <xdr:col>20</xdr:col>
      <xdr:colOff>9525</xdr:colOff>
      <xdr:row>32</xdr:row>
      <xdr:rowOff>219075</xdr:rowOff>
    </xdr:to>
    <xdr:sp macro="" textlink="">
      <xdr:nvSpPr>
        <xdr:cNvPr id="7" name="Line 20">
          <a:extLst>
            <a:ext uri="{FF2B5EF4-FFF2-40B4-BE49-F238E27FC236}">
              <a16:creationId xmlns:a16="http://schemas.microsoft.com/office/drawing/2014/main" id="{00000000-0008-0000-0600-000007000000}"/>
            </a:ext>
          </a:extLst>
        </xdr:cNvPr>
        <xdr:cNvSpPr>
          <a:spLocks noChangeShapeType="1"/>
        </xdr:cNvSpPr>
      </xdr:nvSpPr>
      <xdr:spPr bwMode="auto">
        <a:xfrm>
          <a:off x="6781800" y="8201025"/>
          <a:ext cx="590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323850</xdr:colOff>
      <xdr:row>36</xdr:row>
      <xdr:rowOff>161925</xdr:rowOff>
    </xdr:from>
    <xdr:to>
      <xdr:col>20</xdr:col>
      <xdr:colOff>9525</xdr:colOff>
      <xdr:row>36</xdr:row>
      <xdr:rowOff>161925</xdr:rowOff>
    </xdr:to>
    <xdr:sp macro="" textlink="">
      <xdr:nvSpPr>
        <xdr:cNvPr id="8" name="Line 21">
          <a:extLst>
            <a:ext uri="{FF2B5EF4-FFF2-40B4-BE49-F238E27FC236}">
              <a16:creationId xmlns:a16="http://schemas.microsoft.com/office/drawing/2014/main" id="{00000000-0008-0000-0600-000008000000}"/>
            </a:ext>
          </a:extLst>
        </xdr:cNvPr>
        <xdr:cNvSpPr>
          <a:spLocks noChangeShapeType="1"/>
        </xdr:cNvSpPr>
      </xdr:nvSpPr>
      <xdr:spPr bwMode="auto">
        <a:xfrm>
          <a:off x="6781800" y="9191625"/>
          <a:ext cx="590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333375</xdr:colOff>
      <xdr:row>40</xdr:row>
      <xdr:rowOff>152400</xdr:rowOff>
    </xdr:from>
    <xdr:to>
      <xdr:col>20</xdr:col>
      <xdr:colOff>9525</xdr:colOff>
      <xdr:row>40</xdr:row>
      <xdr:rowOff>152400</xdr:rowOff>
    </xdr:to>
    <xdr:sp macro="" textlink="">
      <xdr:nvSpPr>
        <xdr:cNvPr id="9" name="Line 22">
          <a:extLst>
            <a:ext uri="{FF2B5EF4-FFF2-40B4-BE49-F238E27FC236}">
              <a16:creationId xmlns:a16="http://schemas.microsoft.com/office/drawing/2014/main" id="{00000000-0008-0000-0600-000009000000}"/>
            </a:ext>
          </a:extLst>
        </xdr:cNvPr>
        <xdr:cNvSpPr>
          <a:spLocks noChangeShapeType="1"/>
        </xdr:cNvSpPr>
      </xdr:nvSpPr>
      <xdr:spPr bwMode="auto">
        <a:xfrm flipV="1">
          <a:off x="6791325" y="9944100"/>
          <a:ext cx="5810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323850</xdr:colOff>
      <xdr:row>42</xdr:row>
      <xdr:rowOff>209550</xdr:rowOff>
    </xdr:from>
    <xdr:to>
      <xdr:col>19</xdr:col>
      <xdr:colOff>400050</xdr:colOff>
      <xdr:row>42</xdr:row>
      <xdr:rowOff>209550</xdr:rowOff>
    </xdr:to>
    <xdr:sp macro="" textlink="">
      <xdr:nvSpPr>
        <xdr:cNvPr id="10" name="Line 23">
          <a:extLst>
            <a:ext uri="{FF2B5EF4-FFF2-40B4-BE49-F238E27FC236}">
              <a16:creationId xmlns:a16="http://schemas.microsoft.com/office/drawing/2014/main" id="{00000000-0008-0000-0600-00000A000000}"/>
            </a:ext>
          </a:extLst>
        </xdr:cNvPr>
        <xdr:cNvSpPr>
          <a:spLocks noChangeShapeType="1"/>
        </xdr:cNvSpPr>
      </xdr:nvSpPr>
      <xdr:spPr bwMode="auto">
        <a:xfrm flipV="1">
          <a:off x="6781800" y="10382250"/>
          <a:ext cx="5810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333375</xdr:colOff>
      <xdr:row>34</xdr:row>
      <xdr:rowOff>180975</xdr:rowOff>
    </xdr:from>
    <xdr:to>
      <xdr:col>20</xdr:col>
      <xdr:colOff>19050</xdr:colOff>
      <xdr:row>34</xdr:row>
      <xdr:rowOff>180975</xdr:rowOff>
    </xdr:to>
    <xdr:sp macro="" textlink="">
      <xdr:nvSpPr>
        <xdr:cNvPr id="11" name="Line 20">
          <a:extLst>
            <a:ext uri="{FF2B5EF4-FFF2-40B4-BE49-F238E27FC236}">
              <a16:creationId xmlns:a16="http://schemas.microsoft.com/office/drawing/2014/main" id="{00000000-0008-0000-0600-00000B000000}"/>
            </a:ext>
          </a:extLst>
        </xdr:cNvPr>
        <xdr:cNvSpPr>
          <a:spLocks noChangeShapeType="1"/>
        </xdr:cNvSpPr>
      </xdr:nvSpPr>
      <xdr:spPr bwMode="auto">
        <a:xfrm>
          <a:off x="6791325" y="8753475"/>
          <a:ext cx="590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314325</xdr:colOff>
      <xdr:row>38</xdr:row>
      <xdr:rowOff>180975</xdr:rowOff>
    </xdr:from>
    <xdr:to>
      <xdr:col>19</xdr:col>
      <xdr:colOff>400050</xdr:colOff>
      <xdr:row>38</xdr:row>
      <xdr:rowOff>180975</xdr:rowOff>
    </xdr:to>
    <xdr:sp macro="" textlink="">
      <xdr:nvSpPr>
        <xdr:cNvPr id="12" name="Line 20">
          <a:extLst>
            <a:ext uri="{FF2B5EF4-FFF2-40B4-BE49-F238E27FC236}">
              <a16:creationId xmlns:a16="http://schemas.microsoft.com/office/drawing/2014/main" id="{00000000-0008-0000-0600-00000C000000}"/>
            </a:ext>
          </a:extLst>
        </xdr:cNvPr>
        <xdr:cNvSpPr>
          <a:spLocks noChangeShapeType="1"/>
        </xdr:cNvSpPr>
      </xdr:nvSpPr>
      <xdr:spPr bwMode="auto">
        <a:xfrm>
          <a:off x="6772275" y="9582150"/>
          <a:ext cx="590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3740149</xdr:colOff>
      <xdr:row>35</xdr:row>
      <xdr:rowOff>190500</xdr:rowOff>
    </xdr:from>
    <xdr:to>
      <xdr:col>4</xdr:col>
      <xdr:colOff>228599</xdr:colOff>
      <xdr:row>35</xdr:row>
      <xdr:rowOff>196850</xdr:rowOff>
    </xdr:to>
    <xdr:sp macro="" textlink="">
      <xdr:nvSpPr>
        <xdr:cNvPr id="15" name="Line 18">
          <a:extLst>
            <a:ext uri="{FF2B5EF4-FFF2-40B4-BE49-F238E27FC236}">
              <a16:creationId xmlns:a16="http://schemas.microsoft.com/office/drawing/2014/main" id="{00000000-0008-0000-0700-00000F000000}"/>
            </a:ext>
          </a:extLst>
        </xdr:cNvPr>
        <xdr:cNvSpPr>
          <a:spLocks noChangeShapeType="1"/>
        </xdr:cNvSpPr>
      </xdr:nvSpPr>
      <xdr:spPr bwMode="auto">
        <a:xfrm flipH="1">
          <a:off x="4235449" y="9093200"/>
          <a:ext cx="228600" cy="635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219075</xdr:colOff>
      <xdr:row>39</xdr:row>
      <xdr:rowOff>19050</xdr:rowOff>
    </xdr:from>
    <xdr:to>
      <xdr:col>9</xdr:col>
      <xdr:colOff>28575</xdr:colOff>
      <xdr:row>39</xdr:row>
      <xdr:rowOff>19050</xdr:rowOff>
    </xdr:to>
    <xdr:sp macro="" textlink="">
      <xdr:nvSpPr>
        <xdr:cNvPr id="2" name="Line 18">
          <a:extLst>
            <a:ext uri="{FF2B5EF4-FFF2-40B4-BE49-F238E27FC236}">
              <a16:creationId xmlns:a16="http://schemas.microsoft.com/office/drawing/2014/main" id="{00000000-0008-0000-0700-000002000000}"/>
            </a:ext>
          </a:extLst>
        </xdr:cNvPr>
        <xdr:cNvSpPr>
          <a:spLocks noChangeShapeType="1"/>
        </xdr:cNvSpPr>
      </xdr:nvSpPr>
      <xdr:spPr bwMode="auto">
        <a:xfrm flipH="1" flipV="1">
          <a:off x="2847975" y="9696450"/>
          <a:ext cx="16383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123825</xdr:rowOff>
    </xdr:from>
    <xdr:to>
      <xdr:col>4</xdr:col>
      <xdr:colOff>238125</xdr:colOff>
      <xdr:row>33</xdr:row>
      <xdr:rowOff>123825</xdr:rowOff>
    </xdr:to>
    <xdr:sp macro="" textlink="">
      <xdr:nvSpPr>
        <xdr:cNvPr id="3" name="Line 18">
          <a:extLst>
            <a:ext uri="{FF2B5EF4-FFF2-40B4-BE49-F238E27FC236}">
              <a16:creationId xmlns:a16="http://schemas.microsoft.com/office/drawing/2014/main" id="{00000000-0008-0000-0700-000003000000}"/>
            </a:ext>
          </a:extLst>
        </xdr:cNvPr>
        <xdr:cNvSpPr>
          <a:spLocks noChangeShapeType="1"/>
        </xdr:cNvSpPr>
      </xdr:nvSpPr>
      <xdr:spPr bwMode="auto">
        <a:xfrm flipH="1" flipV="1">
          <a:off x="2628900" y="845820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133350</xdr:rowOff>
    </xdr:from>
    <xdr:to>
      <xdr:col>4</xdr:col>
      <xdr:colOff>238125</xdr:colOff>
      <xdr:row>37</xdr:row>
      <xdr:rowOff>133350</xdr:rowOff>
    </xdr:to>
    <xdr:sp macro="" textlink="">
      <xdr:nvSpPr>
        <xdr:cNvPr id="4" name="Line 18">
          <a:extLst>
            <a:ext uri="{FF2B5EF4-FFF2-40B4-BE49-F238E27FC236}">
              <a16:creationId xmlns:a16="http://schemas.microsoft.com/office/drawing/2014/main" id="{00000000-0008-0000-0700-000004000000}"/>
            </a:ext>
          </a:extLst>
        </xdr:cNvPr>
        <xdr:cNvSpPr>
          <a:spLocks noChangeShapeType="1"/>
        </xdr:cNvSpPr>
      </xdr:nvSpPr>
      <xdr:spPr bwMode="auto">
        <a:xfrm flipH="1" flipV="1">
          <a:off x="2628900" y="942975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123825</xdr:rowOff>
    </xdr:from>
    <xdr:to>
      <xdr:col>4</xdr:col>
      <xdr:colOff>238125</xdr:colOff>
      <xdr:row>39</xdr:row>
      <xdr:rowOff>123825</xdr:rowOff>
    </xdr:to>
    <xdr:sp macro="" textlink="">
      <xdr:nvSpPr>
        <xdr:cNvPr id="5" name="Line 18">
          <a:extLst>
            <a:ext uri="{FF2B5EF4-FFF2-40B4-BE49-F238E27FC236}">
              <a16:creationId xmlns:a16="http://schemas.microsoft.com/office/drawing/2014/main" id="{00000000-0008-0000-0700-000005000000}"/>
            </a:ext>
          </a:extLst>
        </xdr:cNvPr>
        <xdr:cNvSpPr>
          <a:spLocks noChangeShapeType="1"/>
        </xdr:cNvSpPr>
      </xdr:nvSpPr>
      <xdr:spPr bwMode="auto">
        <a:xfrm flipH="1" flipV="1">
          <a:off x="2628900" y="9801225"/>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133350</xdr:rowOff>
    </xdr:from>
    <xdr:to>
      <xdr:col>4</xdr:col>
      <xdr:colOff>238125</xdr:colOff>
      <xdr:row>43</xdr:row>
      <xdr:rowOff>133350</xdr:rowOff>
    </xdr:to>
    <xdr:sp macro="" textlink="">
      <xdr:nvSpPr>
        <xdr:cNvPr id="6" name="Line 18">
          <a:extLst>
            <a:ext uri="{FF2B5EF4-FFF2-40B4-BE49-F238E27FC236}">
              <a16:creationId xmlns:a16="http://schemas.microsoft.com/office/drawing/2014/main" id="{00000000-0008-0000-0700-000006000000}"/>
            </a:ext>
          </a:extLst>
        </xdr:cNvPr>
        <xdr:cNvSpPr>
          <a:spLocks noChangeShapeType="1"/>
        </xdr:cNvSpPr>
      </xdr:nvSpPr>
      <xdr:spPr bwMode="auto">
        <a:xfrm flipH="1" flipV="1">
          <a:off x="2628900" y="1055370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9525</xdr:colOff>
      <xdr:row>45</xdr:row>
      <xdr:rowOff>114300</xdr:rowOff>
    </xdr:from>
    <xdr:to>
      <xdr:col>4</xdr:col>
      <xdr:colOff>247650</xdr:colOff>
      <xdr:row>45</xdr:row>
      <xdr:rowOff>114300</xdr:rowOff>
    </xdr:to>
    <xdr:sp macro="" textlink="">
      <xdr:nvSpPr>
        <xdr:cNvPr id="7" name="Line 18">
          <a:extLst>
            <a:ext uri="{FF2B5EF4-FFF2-40B4-BE49-F238E27FC236}">
              <a16:creationId xmlns:a16="http://schemas.microsoft.com/office/drawing/2014/main" id="{00000000-0008-0000-0700-000007000000}"/>
            </a:ext>
          </a:extLst>
        </xdr:cNvPr>
        <xdr:cNvSpPr>
          <a:spLocks noChangeShapeType="1"/>
        </xdr:cNvSpPr>
      </xdr:nvSpPr>
      <xdr:spPr bwMode="auto">
        <a:xfrm flipH="1" flipV="1">
          <a:off x="2638425" y="10906125"/>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33</xdr:row>
      <xdr:rowOff>114300</xdr:rowOff>
    </xdr:from>
    <xdr:to>
      <xdr:col>4</xdr:col>
      <xdr:colOff>228600</xdr:colOff>
      <xdr:row>45</xdr:row>
      <xdr:rowOff>123825</xdr:rowOff>
    </xdr:to>
    <xdr:sp macro="" textlink="">
      <xdr:nvSpPr>
        <xdr:cNvPr id="8" name="Line 18">
          <a:extLst>
            <a:ext uri="{FF2B5EF4-FFF2-40B4-BE49-F238E27FC236}">
              <a16:creationId xmlns:a16="http://schemas.microsoft.com/office/drawing/2014/main" id="{00000000-0008-0000-0700-000008000000}"/>
            </a:ext>
          </a:extLst>
        </xdr:cNvPr>
        <xdr:cNvSpPr>
          <a:spLocks noChangeShapeType="1"/>
        </xdr:cNvSpPr>
      </xdr:nvSpPr>
      <xdr:spPr bwMode="auto">
        <a:xfrm flipH="1">
          <a:off x="2857500" y="8448675"/>
          <a:ext cx="0" cy="246697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400050</xdr:colOff>
      <xdr:row>39</xdr:row>
      <xdr:rowOff>19050</xdr:rowOff>
    </xdr:from>
    <xdr:to>
      <xdr:col>19</xdr:col>
      <xdr:colOff>38100</xdr:colOff>
      <xdr:row>39</xdr:row>
      <xdr:rowOff>19050</xdr:rowOff>
    </xdr:to>
    <xdr:sp macro="" textlink="">
      <xdr:nvSpPr>
        <xdr:cNvPr id="9" name="Line 18">
          <a:extLst>
            <a:ext uri="{FF2B5EF4-FFF2-40B4-BE49-F238E27FC236}">
              <a16:creationId xmlns:a16="http://schemas.microsoft.com/office/drawing/2014/main" id="{00000000-0008-0000-0700-000009000000}"/>
            </a:ext>
          </a:extLst>
        </xdr:cNvPr>
        <xdr:cNvSpPr>
          <a:spLocks noChangeShapeType="1"/>
        </xdr:cNvSpPr>
      </xdr:nvSpPr>
      <xdr:spPr bwMode="auto">
        <a:xfrm flipH="1" flipV="1">
          <a:off x="5886450" y="9696450"/>
          <a:ext cx="116205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33</xdr:row>
      <xdr:rowOff>200025</xdr:rowOff>
    </xdr:from>
    <xdr:to>
      <xdr:col>19</xdr:col>
      <xdr:colOff>38100</xdr:colOff>
      <xdr:row>45</xdr:row>
      <xdr:rowOff>152400</xdr:rowOff>
    </xdr:to>
    <xdr:sp macro="" textlink="">
      <xdr:nvSpPr>
        <xdr:cNvPr id="10" name="Line 18">
          <a:extLst>
            <a:ext uri="{FF2B5EF4-FFF2-40B4-BE49-F238E27FC236}">
              <a16:creationId xmlns:a16="http://schemas.microsoft.com/office/drawing/2014/main" id="{00000000-0008-0000-0700-00000A000000}"/>
            </a:ext>
          </a:extLst>
        </xdr:cNvPr>
        <xdr:cNvSpPr>
          <a:spLocks noChangeShapeType="1"/>
        </xdr:cNvSpPr>
      </xdr:nvSpPr>
      <xdr:spPr bwMode="auto">
        <a:xfrm>
          <a:off x="7048500" y="8534400"/>
          <a:ext cx="0" cy="240982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57150</xdr:colOff>
      <xdr:row>33</xdr:row>
      <xdr:rowOff>209550</xdr:rowOff>
    </xdr:from>
    <xdr:to>
      <xdr:col>19</xdr:col>
      <xdr:colOff>400050</xdr:colOff>
      <xdr:row>33</xdr:row>
      <xdr:rowOff>209550</xdr:rowOff>
    </xdr:to>
    <xdr:sp macro="" textlink="">
      <xdr:nvSpPr>
        <xdr:cNvPr id="11" name="Line 18">
          <a:extLst>
            <a:ext uri="{FF2B5EF4-FFF2-40B4-BE49-F238E27FC236}">
              <a16:creationId xmlns:a16="http://schemas.microsoft.com/office/drawing/2014/main" id="{00000000-0008-0000-0700-00000B000000}"/>
            </a:ext>
          </a:extLst>
        </xdr:cNvPr>
        <xdr:cNvSpPr>
          <a:spLocks noChangeShapeType="1"/>
        </xdr:cNvSpPr>
      </xdr:nvSpPr>
      <xdr:spPr bwMode="auto">
        <a:xfrm flipH="1" flipV="1">
          <a:off x="7067550" y="8543925"/>
          <a:ext cx="3429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57150</xdr:colOff>
      <xdr:row>37</xdr:row>
      <xdr:rowOff>161925</xdr:rowOff>
    </xdr:from>
    <xdr:to>
      <xdr:col>19</xdr:col>
      <xdr:colOff>390525</xdr:colOff>
      <xdr:row>37</xdr:row>
      <xdr:rowOff>161925</xdr:rowOff>
    </xdr:to>
    <xdr:sp macro="" textlink="">
      <xdr:nvSpPr>
        <xdr:cNvPr id="12" name="Line 18">
          <a:extLst>
            <a:ext uri="{FF2B5EF4-FFF2-40B4-BE49-F238E27FC236}">
              <a16:creationId xmlns:a16="http://schemas.microsoft.com/office/drawing/2014/main" id="{00000000-0008-0000-0700-00000C000000}"/>
            </a:ext>
          </a:extLst>
        </xdr:cNvPr>
        <xdr:cNvSpPr>
          <a:spLocks noChangeShapeType="1"/>
        </xdr:cNvSpPr>
      </xdr:nvSpPr>
      <xdr:spPr bwMode="auto">
        <a:xfrm flipH="1" flipV="1">
          <a:off x="7067550" y="9458325"/>
          <a:ext cx="33337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57150</xdr:colOff>
      <xdr:row>41</xdr:row>
      <xdr:rowOff>209550</xdr:rowOff>
    </xdr:from>
    <xdr:to>
      <xdr:col>19</xdr:col>
      <xdr:colOff>390525</xdr:colOff>
      <xdr:row>41</xdr:row>
      <xdr:rowOff>209550</xdr:rowOff>
    </xdr:to>
    <xdr:sp macro="" textlink="">
      <xdr:nvSpPr>
        <xdr:cNvPr id="13" name="Line 18">
          <a:extLst>
            <a:ext uri="{FF2B5EF4-FFF2-40B4-BE49-F238E27FC236}">
              <a16:creationId xmlns:a16="http://schemas.microsoft.com/office/drawing/2014/main" id="{00000000-0008-0000-0700-00000D000000}"/>
            </a:ext>
          </a:extLst>
        </xdr:cNvPr>
        <xdr:cNvSpPr>
          <a:spLocks noChangeShapeType="1"/>
        </xdr:cNvSpPr>
      </xdr:nvSpPr>
      <xdr:spPr bwMode="auto">
        <a:xfrm flipH="1" flipV="1">
          <a:off x="7067550" y="10258425"/>
          <a:ext cx="33337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47625</xdr:colOff>
      <xdr:row>45</xdr:row>
      <xdr:rowOff>142875</xdr:rowOff>
    </xdr:from>
    <xdr:to>
      <xdr:col>19</xdr:col>
      <xdr:colOff>400050</xdr:colOff>
      <xdr:row>45</xdr:row>
      <xdr:rowOff>142875</xdr:rowOff>
    </xdr:to>
    <xdr:sp macro="" textlink="">
      <xdr:nvSpPr>
        <xdr:cNvPr id="14" name="Line 18">
          <a:extLst>
            <a:ext uri="{FF2B5EF4-FFF2-40B4-BE49-F238E27FC236}">
              <a16:creationId xmlns:a16="http://schemas.microsoft.com/office/drawing/2014/main" id="{00000000-0008-0000-0700-00000E000000}"/>
            </a:ext>
          </a:extLst>
        </xdr:cNvPr>
        <xdr:cNvSpPr>
          <a:spLocks noChangeShapeType="1"/>
        </xdr:cNvSpPr>
      </xdr:nvSpPr>
      <xdr:spPr bwMode="auto">
        <a:xfrm flipH="1">
          <a:off x="7058025" y="10934700"/>
          <a:ext cx="3524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9525</xdr:colOff>
      <xdr:row>41</xdr:row>
      <xdr:rowOff>200025</xdr:rowOff>
    </xdr:from>
    <xdr:to>
      <xdr:col>4</xdr:col>
      <xdr:colOff>247650</xdr:colOff>
      <xdr:row>41</xdr:row>
      <xdr:rowOff>200025</xdr:rowOff>
    </xdr:to>
    <xdr:sp macro="" textlink="">
      <xdr:nvSpPr>
        <xdr:cNvPr id="16" name="Line 18">
          <a:extLst>
            <a:ext uri="{FF2B5EF4-FFF2-40B4-BE49-F238E27FC236}">
              <a16:creationId xmlns:a16="http://schemas.microsoft.com/office/drawing/2014/main" id="{00000000-0008-0000-0700-000010000000}"/>
            </a:ext>
          </a:extLst>
        </xdr:cNvPr>
        <xdr:cNvSpPr>
          <a:spLocks noChangeShapeType="1"/>
        </xdr:cNvSpPr>
      </xdr:nvSpPr>
      <xdr:spPr bwMode="auto">
        <a:xfrm flipH="1" flipV="1">
          <a:off x="2638425" y="1024890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jamin.pavlotzky/Desktop/SEMEC%20BENJAMIN/SEMEC%20HISTORICO/2011-2015%201-17%20en%20adelan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enjamin.pavlotzky/Desktop/SEMEC%20BENJAMIN/SEMEC%20HISTORICO/Users/ACOSA-E007/AppData/Local/Microsoft/Windows/Temporary%20Internet%20Files/Content.IE5/FNIKMKQW/SEMEC%20DOT%20IV%20TRIMES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enjamin.pavlotzky/Desktop/SEMEC%20BENJAMIN/SEMEC%20HISTORICO/RESPALDO%202013/RESPALDO%20OCTUBRE-DICIEMBRE%202013/SEMEC%20Y%20PAT%202013/IV%20TRIMESTRE/Copia%20de%20version%20SEMEC%20IVTRIMESTRE%20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enjamin.pavlotzky/Desktop/SEMEC%20BENJAMIN/SEMEC%20HISTORICO/Users/natalia.barquero/Desktop/ACMIC%20SEMEC/SEMEC%20ACMIC%20III%20Trimestre/Copia%20de%20semec%20ASP%20III%20TRIMESTRE%20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enjamin.pavlotzky/Desktop/SEMEC%20BENJAMIN/SEMEC%20HISTORICO/SEMEC%20II%20TRIMESTRE%20PNC%2020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benjamin.pavlotzky/Desktop/SEMEC%20BENJAMIN/SEMEC%20HISTORICO/SEMEC%20Y%20PAT%202013/II%20TRIMESTRE/SEMEC%20II%20TRIMESTRE%20PNC%2020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benjamin.pavlotzky/Desktop/SEMEC%20BENJAMIN/SEMEC%20HISTORICO/SEMEC%20Y%20PAT%202013/II%20TRIMESTRE/Copia%20de%20version%20SEMEC%20II%20TRIMESTRE%2020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benjamin.pavlotzky/Desktop/SEMEC%20BENJAMIN/SEMEC%20HISTORICO/RESPALDO%202013/RESPALDO%20OCTUBRE-DICIEMBRE%202013/SEMEC%20Y%20PAT%202013/IV%20TRIMESTRE/SEMEC%20III%20TRIMESTRE%2020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uario/Desktop/Denu-Pnuma/Denu%20PNUMA%202018/Costa%20Rica_Consolidado_12.11.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1.15"/>
      <sheetName val="1.15 Especies Decomisadas"/>
      <sheetName val="resumen 1.16"/>
      <sheetName val="1.16 Centros de Aserrio"/>
      <sheetName val="resumen 1.17"/>
      <sheetName val="1.17 Incendios"/>
      <sheetName val="resumen 1.18"/>
      <sheetName val="1.18 Visados"/>
      <sheetName val="resumen 1.19"/>
      <sheetName val="1.19 Visitantes"/>
      <sheetName val="resumen 1.20"/>
      <sheetName val="1.20 Permisos de Uso"/>
      <sheetName val="1.21 Areas Protegidas"/>
      <sheetName val="resumen 1.22"/>
      <sheetName val="1.22 Tenencia"/>
      <sheetName val="resumen 1.23"/>
      <sheetName val="1.23 Voluntariado"/>
      <sheetName val="resumen 1.24"/>
      <sheetName val="1.24 Investigación"/>
      <sheetName val="Resumen 1.25"/>
      <sheetName val="1.25 Gestión CB"/>
      <sheetName val="Resumen 1.26"/>
      <sheetName val="1.26 Ataques felinos"/>
      <sheetName val="Resumen 1.27"/>
      <sheetName val="1.27 Especies en sitios manejo"/>
      <sheetName val="Resumen 1.28"/>
      <sheetName val="1.28 Negocios VS"/>
      <sheetName val="Resumen 1.29"/>
      <sheetName val="1.29 Cazadores y Asociaciones"/>
      <sheetName val="Resumen 1.30"/>
      <sheetName val="1.30 Caza control"/>
      <sheetName val="Resumen 1.31"/>
      <sheetName val="1.31 Licencia pesca"/>
      <sheetName val="Resumen 1.32"/>
      <sheetName val="1.32 Colecta VS"/>
      <sheetName val="Resumen 1.33"/>
      <sheetName val="1.33 Taxidermia"/>
      <sheetName val="Resumen 1.34"/>
      <sheetName val="1.34 Regentes"/>
      <sheetName val="Resumen 1.35"/>
      <sheetName val="1.35 Importación exportación"/>
      <sheetName val="resumen 2.1"/>
      <sheetName val="2.1 Infraestructura"/>
      <sheetName val="Resumen 2.2"/>
      <sheetName val="2.2 Recurso humano"/>
      <sheetName val="resumen 2.3"/>
      <sheetName val="2.3 Capacitación"/>
      <sheetName val="Resumen general"/>
      <sheetName val="resumen 3.5"/>
      <sheetName val="3.5 Recurso H Labora"/>
      <sheetName val="3.6 Recurso H Grado A"/>
      <sheetName val="Lista General"/>
      <sheetName val="Lista de Especies Forestales"/>
      <sheetName val="Hoja1"/>
    </sheetNames>
    <sheetDataSet>
      <sheetData sheetId="0">
        <row r="4">
          <cell r="B4" t="str">
            <v>Etiquetas de columna</v>
          </cell>
        </row>
      </sheetData>
      <sheetData sheetId="1"/>
      <sheetData sheetId="2">
        <row r="3">
          <cell r="B3" t="str">
            <v>Suma de Volumen</v>
          </cell>
        </row>
      </sheetData>
      <sheetData sheetId="3"/>
      <sheetData sheetId="4">
        <row r="71">
          <cell r="S71" t="str">
            <v>Etiquetas de columna</v>
          </cell>
        </row>
      </sheetData>
      <sheetData sheetId="5"/>
      <sheetData sheetId="6">
        <row r="21">
          <cell r="B21" t="str">
            <v>Cuenta de AC</v>
          </cell>
        </row>
      </sheetData>
      <sheetData sheetId="7"/>
      <sheetData sheetId="8">
        <row r="4">
          <cell r="X4" t="str">
            <v>Total visitantes exonerados</v>
          </cell>
        </row>
      </sheetData>
      <sheetData sheetId="9"/>
      <sheetData sheetId="10"/>
      <sheetData sheetId="11"/>
      <sheetData sheetId="12"/>
      <sheetData sheetId="13"/>
      <sheetData sheetId="14"/>
      <sheetData sheetId="15">
        <row r="3">
          <cell r="T3" t="str">
            <v>Suma de Cantidad de Voluntariado</v>
          </cell>
        </row>
      </sheetData>
      <sheetData sheetId="16"/>
      <sheetData sheetId="17">
        <row r="3">
          <cell r="R3" t="str">
            <v>Cuenta de AC</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4">
          <cell r="M4" t="str">
            <v>Cuenta de AC</v>
          </cell>
        </row>
      </sheetData>
      <sheetData sheetId="42"/>
      <sheetData sheetId="43"/>
      <sheetData sheetId="44"/>
      <sheetData sheetId="45">
        <row r="4">
          <cell r="Q4" t="str">
            <v>Cuenta de AC</v>
          </cell>
        </row>
      </sheetData>
      <sheetData sheetId="46"/>
      <sheetData sheetId="47">
        <row r="5">
          <cell r="C5" t="str">
            <v xml:space="preserve">Volumen Aprobado </v>
          </cell>
        </row>
      </sheetData>
      <sheetData sheetId="48"/>
      <sheetData sheetId="49"/>
      <sheetData sheetId="50"/>
      <sheetData sheetId="51">
        <row r="3">
          <cell r="A3" t="str">
            <v>ACCVC</v>
          </cell>
          <cell r="B3" t="str">
            <v>01-Central</v>
          </cell>
          <cell r="C3" t="str">
            <v>01-Limón</v>
          </cell>
          <cell r="D3" t="str">
            <v>01-Pérez Zeledón</v>
          </cell>
          <cell r="E3" t="str">
            <v>01-Cañas – Monteverde</v>
          </cell>
          <cell r="F3" t="str">
            <v>01-San Carlos –Los Chiles</v>
          </cell>
          <cell r="G3" t="str">
            <v>01-Liberia</v>
          </cell>
          <cell r="H3" t="str">
            <v>01-Peninsular</v>
          </cell>
          <cell r="I3" t="str">
            <v>01-Puriscal</v>
          </cell>
          <cell r="J3" t="str">
            <v>01-Santa Cruz-Carrillo</v>
          </cell>
          <cell r="K3" t="str">
            <v>Pococí</v>
          </cell>
          <cell r="L3" t="str">
            <v>Sede Central</v>
          </cell>
          <cell r="N3" t="str">
            <v>San_Jose_100</v>
          </cell>
          <cell r="O3" t="str">
            <v>San_Jose_101</v>
          </cell>
          <cell r="P3" t="str">
            <v>Alajuela_201</v>
          </cell>
          <cell r="Q3" t="str">
            <v>Cartago_301</v>
          </cell>
          <cell r="R3" t="str">
            <v>Heredia_401</v>
          </cell>
          <cell r="S3" t="str">
            <v>Liberia_501</v>
          </cell>
          <cell r="T3" t="str">
            <v>Puntarenas_601</v>
          </cell>
          <cell r="U3" t="str">
            <v>Limon_701</v>
          </cell>
          <cell r="V3" t="str">
            <v>01_Carmen</v>
          </cell>
          <cell r="W3" t="str">
            <v>01_Escazú</v>
          </cell>
          <cell r="X3" t="str">
            <v>01_Desamparados</v>
          </cell>
          <cell r="Y3" t="str">
            <v>01_Santiago</v>
          </cell>
          <cell r="Z3" t="str">
            <v>01_San Marcos</v>
          </cell>
          <cell r="AA3" t="str">
            <v>01_Aserrí</v>
          </cell>
          <cell r="AB3" t="str">
            <v>01_Colón</v>
          </cell>
          <cell r="AC3" t="str">
            <v>01_Guadalupe</v>
          </cell>
          <cell r="AD3" t="str">
            <v>01_Santa Ana</v>
          </cell>
          <cell r="AE3" t="str">
            <v>01-Alajuelita</v>
          </cell>
          <cell r="AF3" t="str">
            <v>01-San Isidro</v>
          </cell>
          <cell r="AG3" t="str">
            <v>01-San Ignacio</v>
          </cell>
          <cell r="AH3" t="str">
            <v>01-San Juan</v>
          </cell>
          <cell r="AI3" t="str">
            <v>01-San Vicente</v>
          </cell>
          <cell r="AJ3" t="str">
            <v>01-San Pedro</v>
          </cell>
          <cell r="AK3" t="str">
            <v>01-San Pablo</v>
          </cell>
          <cell r="AL3" t="str">
            <v>01-Santa María</v>
          </cell>
          <cell r="AM3" t="str">
            <v>01-Curridabat</v>
          </cell>
          <cell r="AN3" t="str">
            <v>01-San Isidro de El General</v>
          </cell>
          <cell r="AO3" t="str">
            <v>01-San Pablo</v>
          </cell>
          <cell r="AP3" t="str">
            <v>01-Alajuela</v>
          </cell>
          <cell r="AQ3" t="str">
            <v>01-San Ramón</v>
          </cell>
          <cell r="AR3" t="str">
            <v>01-Grecia</v>
          </cell>
          <cell r="AS3" t="str">
            <v>01- San Mateo</v>
          </cell>
          <cell r="AT3" t="str">
            <v>01-Atenas</v>
          </cell>
          <cell r="AU3" t="str">
            <v>01-Naranjo</v>
          </cell>
          <cell r="AV3" t="str">
            <v>01-Palmares</v>
          </cell>
          <cell r="AW3" t="str">
            <v>01-San Pedro</v>
          </cell>
          <cell r="AX3" t="str">
            <v>01-Orotina</v>
          </cell>
          <cell r="AY3" t="str">
            <v>01-Quesada</v>
          </cell>
          <cell r="AZ3" t="str">
            <v>01-Zarcero</v>
          </cell>
          <cell r="BA3" t="str">
            <v>01-Sarchí Norte</v>
          </cell>
          <cell r="BB3" t="str">
            <v>01-Upala</v>
          </cell>
          <cell r="BC3" t="str">
            <v>01-Los Chiles</v>
          </cell>
          <cell r="BD3" t="str">
            <v>01-San Rafael</v>
          </cell>
          <cell r="BE3" t="str">
            <v>01-Parte Oriental (Ciudad)</v>
          </cell>
          <cell r="BF3" t="str">
            <v>01-Paraíso</v>
          </cell>
          <cell r="BG3" t="str">
            <v>01-Tres Ríos</v>
          </cell>
          <cell r="BH3" t="str">
            <v>01-Juan Viñas</v>
          </cell>
          <cell r="BI3" t="str">
            <v>01-Turrialba</v>
          </cell>
          <cell r="BJ3" t="str">
            <v>01-Pacayas</v>
          </cell>
          <cell r="BK3" t="str">
            <v>01-San Rafael</v>
          </cell>
          <cell r="BL3" t="str">
            <v>01-Tejar</v>
          </cell>
          <cell r="BM3" t="str">
            <v>01-Heredia</v>
          </cell>
          <cell r="BN3" t="str">
            <v>01-Barva</v>
          </cell>
          <cell r="BO3" t="str">
            <v>01-Santo Domingo</v>
          </cell>
          <cell r="BP3" t="str">
            <v>01-Santa Bárbara</v>
          </cell>
          <cell r="BQ3" t="str">
            <v>01-San Rafael</v>
          </cell>
          <cell r="BR3" t="str">
            <v>01-San Isidro</v>
          </cell>
          <cell r="BS3" t="str">
            <v>01- San Antonio</v>
          </cell>
          <cell r="BT3" t="str">
            <v>01-San Joaquín</v>
          </cell>
          <cell r="BU3" t="str">
            <v>01-San Pablo</v>
          </cell>
          <cell r="BV3" t="str">
            <v>01-Puerto Viejo</v>
          </cell>
          <cell r="BW3" t="str">
            <v>01-Liberia</v>
          </cell>
          <cell r="BX3" t="str">
            <v>01-Nicoya</v>
          </cell>
          <cell r="BY3" t="str">
            <v>01-Santa Cruz</v>
          </cell>
          <cell r="BZ3" t="str">
            <v>01-Bagaces</v>
          </cell>
          <cell r="CA3" t="str">
            <v>01-Filadelfia</v>
          </cell>
          <cell r="CB3" t="str">
            <v>01-Cañas</v>
          </cell>
          <cell r="CC3" t="str">
            <v>01-Juntas</v>
          </cell>
          <cell r="CD3" t="str">
            <v>01-Tilarán</v>
          </cell>
          <cell r="CE3" t="str">
            <v>01-Carmona</v>
          </cell>
          <cell r="CF3" t="str">
            <v>01-La Cruz</v>
          </cell>
          <cell r="CG3" t="str">
            <v>01-Hojancha</v>
          </cell>
          <cell r="CH3" t="str">
            <v>01-Puntarenas</v>
          </cell>
          <cell r="CI3" t="str">
            <v>01- Espíritu Santo</v>
          </cell>
          <cell r="CJ3" t="str">
            <v>01-Buenos Aires</v>
          </cell>
          <cell r="CK3" t="str">
            <v>01-Miramar</v>
          </cell>
          <cell r="CL3" t="str">
            <v>01-Puerto Cortés</v>
          </cell>
          <cell r="CM3" t="str">
            <v>01- Quepos</v>
          </cell>
          <cell r="CN3" t="str">
            <v>01-Golfito</v>
          </cell>
          <cell r="CO3" t="str">
            <v>01-San Vito</v>
          </cell>
          <cell r="CP3" t="str">
            <v>01-Parrita</v>
          </cell>
          <cell r="CQ3" t="str">
            <v>01-Corredor (Nelly)</v>
          </cell>
          <cell r="CR3" t="str">
            <v>01-Jacó</v>
          </cell>
          <cell r="CS3" t="str">
            <v>01-Limón</v>
          </cell>
          <cell r="CT3" t="str">
            <v>01-Guápiles</v>
          </cell>
          <cell r="CU3" t="str">
            <v>01-Siquirres</v>
          </cell>
          <cell r="CV3" t="str">
            <v>01- Bratsi</v>
          </cell>
          <cell r="CW3" t="str">
            <v>01-Matina</v>
          </cell>
          <cell r="CX3" t="str">
            <v>01-Guácimo</v>
          </cell>
          <cell r="CZ3" t="str">
            <v>Enero</v>
          </cell>
          <cell r="DA3" t="str">
            <v>Lambert Sur</v>
          </cell>
          <cell r="DB3" t="str">
            <v>Unidad</v>
          </cell>
          <cell r="DC3" t="str">
            <v xml:space="preserve"> Visado</v>
          </cell>
          <cell r="DD3" t="str">
            <v>PP</v>
          </cell>
          <cell r="DE3" t="str">
            <v>Urbana</v>
          </cell>
          <cell r="DF3" t="str">
            <v xml:space="preserve"> Interpuesta</v>
          </cell>
          <cell r="DG3" t="str">
            <v>Aprovechamiento</v>
          </cell>
          <cell r="DH3" t="str">
            <v>Curso</v>
          </cell>
          <cell r="DI3" t="str">
            <v>M</v>
          </cell>
          <cell r="DJ3" t="str">
            <v>Admisión Areas Silvestres</v>
          </cell>
          <cell r="DK3" t="str">
            <v>Concesión de Servicios</v>
          </cell>
          <cell r="DL3" t="str">
            <v>Decomiso</v>
          </cell>
          <cell r="DM3" t="str">
            <v>Recurso Forestal.</v>
          </cell>
          <cell r="DN3" t="str">
            <v xml:space="preserve">Typha </v>
          </cell>
          <cell r="DO3" t="str">
            <v xml:space="preserve"> Caza Menor de mamíferos</v>
          </cell>
          <cell r="DP3" t="str">
            <v>Nuevo</v>
          </cell>
          <cell r="DQ3" t="str">
            <v xml:space="preserve"> Nacido en cautiverio     </v>
          </cell>
          <cell r="DR3" t="str">
            <v>Donado</v>
          </cell>
          <cell r="DS3" t="str">
            <v xml:space="preserve">SE </v>
          </cell>
          <cell r="DT3" t="str">
            <v>Afiches</v>
          </cell>
          <cell r="DU3" t="str">
            <v>Cooperación internacional</v>
          </cell>
          <cell r="DV3" t="str">
            <v>Asesoría técnica</v>
          </cell>
          <cell r="DX3" t="str">
            <v>Atención a Quejas</v>
          </cell>
          <cell r="DY3" t="str">
            <v>Fallado a Favor del Estado</v>
          </cell>
          <cell r="DZ3" t="str">
            <v>Zoocriadero</v>
          </cell>
          <cell r="EA3" t="str">
            <v>No comercial (incluye artesanal)</v>
          </cell>
          <cell r="EB3" t="str">
            <v>Declaración nuevas Áreas Silvestres Protegidas</v>
          </cell>
          <cell r="EC3" t="str">
            <v xml:space="preserve">Reparación </v>
          </cell>
          <cell r="ED3" t="str">
            <v>Áreas de anclaje</v>
          </cell>
          <cell r="EE3" t="str">
            <v>Madera aserrada</v>
          </cell>
          <cell r="EF3" t="str">
            <v xml:space="preserve"> Aserradero Móvil</v>
          </cell>
          <cell r="EG3" t="str">
            <v>Topografía</v>
          </cell>
          <cell r="EH3" t="str">
            <v>Mamíferos</v>
          </cell>
          <cell r="EI3" t="str">
            <v>Aguas</v>
          </cell>
          <cell r="EJ3" t="str">
            <v>Muerto</v>
          </cell>
          <cell r="EK3" t="str">
            <v>Rotulación</v>
          </cell>
          <cell r="EL3" t="str">
            <v>Alemania</v>
          </cell>
          <cell r="EM3" t="str">
            <v>Tala en zonas de protección</v>
          </cell>
          <cell r="EN3" t="str">
            <v>Asadas</v>
          </cell>
          <cell r="EO3" t="str">
            <v>Construcción de infraestructura</v>
          </cell>
          <cell r="EP3" t="str">
            <v>Recursos de nivel local</v>
          </cell>
          <cell r="EQ3" t="str">
            <v>Directo</v>
          </cell>
          <cell r="ER3" t="str">
            <v>Superficial</v>
          </cell>
          <cell r="ES3" t="str">
            <v>Bosque primario</v>
          </cell>
          <cell r="ET3" t="str">
            <v>Buena</v>
          </cell>
          <cell r="EU3" t="str">
            <v>Liberado en el lugar</v>
          </cell>
          <cell r="EV3" t="str">
            <v>Bosque</v>
          </cell>
          <cell r="EW3" t="str">
            <v>Perpetuam Memoria</v>
          </cell>
          <cell r="EX3" t="str">
            <v>Aprobado</v>
          </cell>
          <cell r="EY3" t="str">
            <v>Topografía</v>
          </cell>
          <cell r="FA3" t="str">
            <v>Reserva_Biologica</v>
          </cell>
          <cell r="FB3" t="str">
            <v>Alberto Manuel Brenes_B01</v>
          </cell>
          <cell r="FC3" t="str">
            <v>Acuíferos  (ACTO)_CB01</v>
          </cell>
          <cell r="FD3" t="str">
            <v>Finca Las Delicias_FE01</v>
          </cell>
          <cell r="FE3" t="str">
            <v>Riberino Zapandí_H01</v>
          </cell>
          <cell r="FF3" t="str">
            <v>Parque Nacional Palo Verde_HR 02</v>
          </cell>
          <cell r="FG3" t="str">
            <v>Cabo Blanco_N01</v>
          </cell>
          <cell r="FH3" t="str">
            <v>Arenal_P01</v>
          </cell>
          <cell r="FI3" t="str">
            <v>Río Pacuare_R01</v>
          </cell>
          <cell r="FJ3" t="str">
            <v>Barra Del Colorado (mixto)_V01</v>
          </cell>
          <cell r="FK3" t="str">
            <v>Cerros De Escazú_Z01</v>
          </cell>
          <cell r="FL3" t="str">
            <v>Fuera_ASP</v>
          </cell>
          <cell r="FM3" t="str">
            <v>Monumento Nacional Guayabo_MNGO01</v>
          </cell>
        </row>
        <row r="4">
          <cell r="A4" t="str">
            <v>ACLAC</v>
          </cell>
          <cell r="B4" t="str">
            <v>02-Braulio Carrillo</v>
          </cell>
          <cell r="C4" t="str">
            <v>02-Siquirres-Matina</v>
          </cell>
          <cell r="D4" t="str">
            <v>02-Buenos Aires</v>
          </cell>
          <cell r="E4" t="str">
            <v xml:space="preserve">02-Bagaces-Miravalles </v>
          </cell>
          <cell r="F4" t="str">
            <v>02-Pital</v>
          </cell>
          <cell r="G4" t="str">
            <v>02-Sede central-Santa Rosa</v>
          </cell>
          <cell r="H4" t="str">
            <v>02-Diquis</v>
          </cell>
          <cell r="I4" t="str">
            <v>02-Esparza – Orotina</v>
          </cell>
          <cell r="J4" t="str">
            <v>02-Nicoya</v>
          </cell>
          <cell r="K4" t="str">
            <v>Sede Central ACTo</v>
          </cell>
          <cell r="N4" t="str">
            <v>Alajuela_200</v>
          </cell>
          <cell r="O4" t="str">
            <v>Escazu_102</v>
          </cell>
          <cell r="P4" t="str">
            <v>San_Ramon_202</v>
          </cell>
          <cell r="Q4" t="str">
            <v>Paraiso_302</v>
          </cell>
          <cell r="R4" t="str">
            <v>Barva_402</v>
          </cell>
          <cell r="S4" t="str">
            <v>Nicoya_502</v>
          </cell>
          <cell r="T4" t="str">
            <v>Esparza_602</v>
          </cell>
          <cell r="U4" t="str">
            <v>Pocosi_702</v>
          </cell>
          <cell r="V4" t="str">
            <v>02_Merced</v>
          </cell>
          <cell r="W4" t="str">
            <v>02_San Antonio</v>
          </cell>
          <cell r="X4" t="str">
            <v>02_San Miguel</v>
          </cell>
          <cell r="Y4" t="str">
            <v>02_Mercedes Sur</v>
          </cell>
          <cell r="Z4" t="str">
            <v>02_San Lorenzo</v>
          </cell>
          <cell r="AA4" t="str">
            <v>02_Tarbaca</v>
          </cell>
          <cell r="AB4" t="str">
            <v>02_Guayabo</v>
          </cell>
          <cell r="AC4" t="str">
            <v>02_San Francisco</v>
          </cell>
          <cell r="AD4" t="str">
            <v>02_Salitral</v>
          </cell>
          <cell r="AE4" t="str">
            <v>02-San Josesito</v>
          </cell>
          <cell r="AF4" t="str">
            <v>02-San Rafael</v>
          </cell>
          <cell r="AG4" t="str">
            <v>02-Guaitil</v>
          </cell>
          <cell r="AH4" t="str">
            <v>02-Cinco Esquinas</v>
          </cell>
          <cell r="AI4" t="str">
            <v>02-San Jerónimo</v>
          </cell>
          <cell r="AJ4" t="str">
            <v>02-Sabanilla</v>
          </cell>
          <cell r="AK4" t="str">
            <v>02-San Pedro</v>
          </cell>
          <cell r="AL4" t="str">
            <v>02-El Jardín</v>
          </cell>
          <cell r="AM4" t="str">
            <v>02-Granadilla</v>
          </cell>
          <cell r="AN4" t="str">
            <v>02-General (Viejo)</v>
          </cell>
          <cell r="AO4" t="str">
            <v>02-San Andrés</v>
          </cell>
          <cell r="AP4" t="str">
            <v>02-San José</v>
          </cell>
          <cell r="AQ4" t="str">
            <v>02-Santiago</v>
          </cell>
          <cell r="AR4" t="str">
            <v>02-San Isidro</v>
          </cell>
          <cell r="AS4" t="str">
            <v>02-Desmonte</v>
          </cell>
          <cell r="AT4" t="str">
            <v>02-Jesús</v>
          </cell>
          <cell r="AU4" t="str">
            <v>02-San Miguel</v>
          </cell>
          <cell r="AV4" t="str">
            <v>02-Zaragoza</v>
          </cell>
          <cell r="AW4" t="str">
            <v>02-San Juan</v>
          </cell>
          <cell r="AX4" t="str">
            <v>02-Mastate</v>
          </cell>
          <cell r="AY4" t="str">
            <v xml:space="preserve">02-Florencia </v>
          </cell>
          <cell r="AZ4" t="str">
            <v>02-Laguna</v>
          </cell>
          <cell r="BA4" t="str">
            <v>02-Sarchí Sur</v>
          </cell>
          <cell r="BB4" t="str">
            <v>02-Aguas Claras (San Isidro)</v>
          </cell>
          <cell r="BC4" t="str">
            <v>02-Caño Negro</v>
          </cell>
          <cell r="BD4" t="str">
            <v>02-Buena Vista</v>
          </cell>
          <cell r="BE4" t="str">
            <v>02-Parte Occidental (Ciudad)</v>
          </cell>
          <cell r="BF4" t="str">
            <v>02-Santiago</v>
          </cell>
          <cell r="BG4" t="str">
            <v>02-San Diego</v>
          </cell>
          <cell r="BH4" t="str">
            <v>02-Tucurrique</v>
          </cell>
          <cell r="BI4" t="str">
            <v>02-La Suiza</v>
          </cell>
          <cell r="BJ4" t="str">
            <v>02-Cervantes</v>
          </cell>
          <cell r="BK4" t="str">
            <v>02 Cot</v>
          </cell>
          <cell r="BL4" t="str">
            <v>02-San Isidro</v>
          </cell>
          <cell r="BM4" t="str">
            <v>02-Mercedes</v>
          </cell>
          <cell r="BN4" t="str">
            <v>02-San Pedro</v>
          </cell>
          <cell r="BO4" t="str">
            <v>02-San Vicente</v>
          </cell>
          <cell r="BP4" t="str">
            <v>02-San Pedro</v>
          </cell>
          <cell r="BQ4" t="str">
            <v>02-San Josesito</v>
          </cell>
          <cell r="BR4" t="str">
            <v>02-San José (San Josesito)</v>
          </cell>
          <cell r="BS4" t="str">
            <v>02-Ribera</v>
          </cell>
          <cell r="BT4" t="str">
            <v>02-Barrantes (San Lorenzo)</v>
          </cell>
          <cell r="BV4" t="str">
            <v>02-La Virgen</v>
          </cell>
          <cell r="BW4" t="str">
            <v>02-Cañas Dulces</v>
          </cell>
          <cell r="BX4" t="str">
            <v>02- La Mansión</v>
          </cell>
          <cell r="BY4" t="str">
            <v>02-Bolsón</v>
          </cell>
          <cell r="BZ4" t="str">
            <v>02-Fortuna</v>
          </cell>
          <cell r="CA4" t="str">
            <v>02-Palmira</v>
          </cell>
          <cell r="CB4" t="str">
            <v>02-Palmira</v>
          </cell>
          <cell r="CC4" t="str">
            <v>02-Sierra</v>
          </cell>
          <cell r="CD4" t="str">
            <v>02-Quebrada Grande</v>
          </cell>
          <cell r="CE4" t="str">
            <v>02-Santa Rita</v>
          </cell>
          <cell r="CF4" t="str">
            <v>02-Santa Cecilia</v>
          </cell>
          <cell r="CG4" t="str">
            <v>02-Monte Romo</v>
          </cell>
          <cell r="CH4" t="str">
            <v>02-Pitahaya</v>
          </cell>
          <cell r="CI4" t="str">
            <v>02-San Juan Grande</v>
          </cell>
          <cell r="CJ4" t="str">
            <v>02-Volcán</v>
          </cell>
          <cell r="CK4" t="str">
            <v>02-Unión</v>
          </cell>
          <cell r="CL4" t="str">
            <v>02-Palmar (Palmar Norte)</v>
          </cell>
          <cell r="CM4" t="str">
            <v>02-Savegre (Matapalo)</v>
          </cell>
          <cell r="CN4" t="str">
            <v>02-Puerto Jiménez</v>
          </cell>
          <cell r="CO4" t="str">
            <v>02-Sabalito</v>
          </cell>
          <cell r="CQ4" t="str">
            <v>02-La Cuesta</v>
          </cell>
          <cell r="CR4" t="str">
            <v>02-Tárcoles</v>
          </cell>
          <cell r="CS4" t="str">
            <v>02-Valle La Estrella</v>
          </cell>
          <cell r="CT4" t="str">
            <v>02-Jiménez</v>
          </cell>
          <cell r="CU4" t="str">
            <v>02-Pacuarito</v>
          </cell>
          <cell r="CV4" t="str">
            <v>02-Sixaola</v>
          </cell>
          <cell r="CW4" t="str">
            <v xml:space="preserve">02-Batán </v>
          </cell>
          <cell r="CX4" t="str">
            <v>02-Mercedes</v>
          </cell>
          <cell r="CZ4" t="str">
            <v>Febrero</v>
          </cell>
          <cell r="DA4" t="str">
            <v>Lamber Norte</v>
          </cell>
          <cell r="DB4" t="str">
            <v>Metros Lineal</v>
          </cell>
          <cell r="DC4" t="str">
            <v xml:space="preserve"> Certificación</v>
          </cell>
          <cell r="DD4" t="str">
            <v>IF</v>
          </cell>
          <cell r="DE4" t="str">
            <v>Rural</v>
          </cell>
          <cell r="DF4" t="str">
            <v xml:space="preserve"> No interpuesta</v>
          </cell>
          <cell r="DG4" t="str">
            <v>Participación</v>
          </cell>
          <cell r="DH4" t="str">
            <v>Taller</v>
          </cell>
          <cell r="DI4" t="str">
            <v>F</v>
          </cell>
          <cell r="DJ4" t="str">
            <v>Acampar Areas Silvestres</v>
          </cell>
          <cell r="DK4" t="str">
            <v>Infraestructura</v>
          </cell>
          <cell r="DL4" t="str">
            <v>Hallazgo</v>
          </cell>
          <cell r="DM4" t="str">
            <v>Vida Silvestre.</v>
          </cell>
          <cell r="DN4" t="str">
            <v>Lana</v>
          </cell>
          <cell r="DO4" t="str">
            <v xml:space="preserve"> Caza Menor de aves canoras</v>
          </cell>
          <cell r="DP4" t="str">
            <v>Renovación</v>
          </cell>
          <cell r="DQ4" t="str">
            <v xml:space="preserve"> Proveniente de licencia de caza.</v>
          </cell>
          <cell r="DR4" t="str">
            <v>Compra</v>
          </cell>
          <cell r="DS4" t="str">
            <v xml:space="preserve">SE </v>
          </cell>
          <cell r="DT4" t="str">
            <v>Boletín impreso</v>
          </cell>
          <cell r="DU4" t="str">
            <v>Fondo de parques nacionales</v>
          </cell>
          <cell r="DV4" t="str">
            <v>Capacitación universitaria  Se propone eliminar</v>
          </cell>
          <cell r="DX4" t="str">
            <v>Control de Tenencia de Fauna Silvestre, Centros de Rescate,  Zoocriaderos y Zoológicos</v>
          </cell>
          <cell r="DY4" t="str">
            <v>Fallado en Contra del Estado</v>
          </cell>
          <cell r="DZ4" t="str">
            <v>Zoológico</v>
          </cell>
          <cell r="EA4" t="str">
            <v>Comercial</v>
          </cell>
          <cell r="EB4" t="str">
            <v>Cambio de categoría de manejo ASP</v>
          </cell>
          <cell r="EC4" t="str">
            <v>Nueva</v>
          </cell>
          <cell r="ED4" t="str">
            <v xml:space="preserve">Senderos </v>
          </cell>
          <cell r="EE4" t="str">
            <v>Postes</v>
          </cell>
          <cell r="EF4" t="str">
            <v xml:space="preserve"> Aserradero Estacionario</v>
          </cell>
          <cell r="EG4" t="str">
            <v>Agroforestería</v>
          </cell>
          <cell r="EH4" t="str">
            <v>Aves</v>
          </cell>
          <cell r="EI4" t="str">
            <v>Forestal</v>
          </cell>
          <cell r="EJ4" t="str">
            <v>Malo</v>
          </cell>
          <cell r="EK4" t="str">
            <v>Torres</v>
          </cell>
          <cell r="EL4" t="str">
            <v>Argentina</v>
          </cell>
          <cell r="EM4" t="str">
            <v>Tala en bosque</v>
          </cell>
          <cell r="EN4" t="str">
            <v>Bomberos</v>
          </cell>
          <cell r="EO4" t="str">
            <v>Mantenimiento de infraestructura</v>
          </cell>
          <cell r="EP4" t="str">
            <v xml:space="preserve">Recursos de todas las áreas de conservación ( índole ) regional </v>
          </cell>
          <cell r="EQ4" t="str">
            <v>Indirecto</v>
          </cell>
          <cell r="ER4" t="str">
            <v>Subterráneo</v>
          </cell>
          <cell r="ES4" t="str">
            <v>Bosque secundario</v>
          </cell>
          <cell r="ET4" t="str">
            <v>Mala</v>
          </cell>
          <cell r="EU4" t="str">
            <v xml:space="preserve">Deposito Administrativo </v>
          </cell>
          <cell r="EV4" t="str">
            <v>Repastos</v>
          </cell>
          <cell r="EW4" t="str">
            <v>Información Posesoria</v>
          </cell>
          <cell r="EX4" t="str">
            <v>Denegado</v>
          </cell>
          <cell r="EY4" t="str">
            <v>Agroforestería</v>
          </cell>
          <cell r="FA4" t="str">
            <v>Corredor_Biologico</v>
          </cell>
          <cell r="FB4" t="str">
            <v>Isla Del Caño_B02</v>
          </cell>
          <cell r="FC4" t="str">
            <v>Colorado-Tortuguero  (ACTO)_CB02</v>
          </cell>
          <cell r="FD4" t="str">
            <v>Finca La Virgen_FE02</v>
          </cell>
          <cell r="FE4" t="str">
            <v>Palustrino Laguna Maquenque ( derogado )_H02</v>
          </cell>
          <cell r="FF4" t="str">
            <v>Caño Negro_HR 03</v>
          </cell>
          <cell r="FG4" t="str">
            <v>Nicolás Wessberg_N02</v>
          </cell>
          <cell r="FH4" t="str">
            <v>Braulio Carrillo_P02</v>
          </cell>
          <cell r="FI4" t="str">
            <v>Cordillera Volcánica Central_R02</v>
          </cell>
          <cell r="FJ4" t="str">
            <v>Golfito (mixto)_V02</v>
          </cell>
          <cell r="FK4" t="str">
            <v>Caraigres_Z02</v>
          </cell>
          <cell r="FM4" t="str">
            <v>Estación Experimental Forestal Horizontes_EEFHO02</v>
          </cell>
        </row>
        <row r="5">
          <cell r="A5" t="str">
            <v>ACLAP</v>
          </cell>
          <cell r="B5" t="str">
            <v>03-Norte</v>
          </cell>
          <cell r="C5" t="str">
            <v>03-Talamanca</v>
          </cell>
          <cell r="D5" t="str">
            <v>03-San Vito – Coto Brus</v>
          </cell>
          <cell r="E5" t="str">
            <v>03-Sede Central ACAT</v>
          </cell>
          <cell r="F5" t="str">
            <v>03-Upala-Guatuso</v>
          </cell>
          <cell r="H5" t="str">
            <v>03-Coto</v>
          </cell>
          <cell r="I5" t="str">
            <v>03-Parrita – Aguirre</v>
          </cell>
          <cell r="J5" t="str">
            <v>03-Hojancha-Nandayure</v>
          </cell>
          <cell r="N5" t="str">
            <v>Cartago_300</v>
          </cell>
          <cell r="O5" t="str">
            <v>Desamparados_103</v>
          </cell>
          <cell r="P5" t="str">
            <v>Grecia_203</v>
          </cell>
          <cell r="Q5" t="str">
            <v>La_Union_303</v>
          </cell>
          <cell r="R5" t="str">
            <v>Sto_Domingo_403</v>
          </cell>
          <cell r="S5" t="str">
            <v>Santa_Cruz_503</v>
          </cell>
          <cell r="T5" t="str">
            <v>Buenos_Aires_603</v>
          </cell>
          <cell r="U5" t="str">
            <v>Siquirres_703</v>
          </cell>
          <cell r="V5" t="str">
            <v>03_Hospital</v>
          </cell>
          <cell r="W5" t="str">
            <v>03_San Rafael</v>
          </cell>
          <cell r="X5" t="str">
            <v>03_San Juan de Dios</v>
          </cell>
          <cell r="Y5" t="str">
            <v>03_Barbacoas</v>
          </cell>
          <cell r="Z5" t="str">
            <v>03_San Carlos</v>
          </cell>
          <cell r="AA5" t="str">
            <v>03_Vuelta de Jorco</v>
          </cell>
          <cell r="AB5" t="str">
            <v>03_Tabarcia</v>
          </cell>
          <cell r="AC5" t="str">
            <v>03_Calle Blancos</v>
          </cell>
          <cell r="AD5" t="str">
            <v>03_Pozos</v>
          </cell>
          <cell r="AE5" t="str">
            <v>03-San Antonio</v>
          </cell>
          <cell r="AF5" t="str">
            <v>03-Jesús (Dulce Nombre)</v>
          </cell>
          <cell r="AG5" t="str">
            <v>03-Palmichal</v>
          </cell>
          <cell r="AH5" t="str">
            <v>03-Anselmo Llorente</v>
          </cell>
          <cell r="AI5" t="str">
            <v>03-Trinidad (Guayabal)</v>
          </cell>
          <cell r="AJ5" t="str">
            <v>03-Mercedes (Betania)</v>
          </cell>
          <cell r="AK5" t="str">
            <v>03-San Juan de Mata</v>
          </cell>
          <cell r="AL5" t="str">
            <v>03-Copey</v>
          </cell>
          <cell r="AM5" t="str">
            <v>03-Sanchez</v>
          </cell>
          <cell r="AN5" t="str">
            <v>03-Daniel Flores(Palmares)</v>
          </cell>
          <cell r="AO5" t="str">
            <v>03-Llano Bonito</v>
          </cell>
          <cell r="AP5" t="str">
            <v>03-Carrizal</v>
          </cell>
          <cell r="AQ5" t="str">
            <v>03-San Juan</v>
          </cell>
          <cell r="AR5" t="str">
            <v>03-San José</v>
          </cell>
          <cell r="AS5" t="str">
            <v>03-Jesús María</v>
          </cell>
          <cell r="AT5" t="str">
            <v>03-Mercedes</v>
          </cell>
          <cell r="AU5" t="str">
            <v>03-San José (San Juanillo)</v>
          </cell>
          <cell r="AV5" t="str">
            <v>03-Buenos Aires</v>
          </cell>
          <cell r="AW5" t="str">
            <v>03-San Rafael</v>
          </cell>
          <cell r="AX5" t="str">
            <v>03-Hacienda Vieja</v>
          </cell>
          <cell r="AY5" t="str">
            <v>03-Buena Vista</v>
          </cell>
          <cell r="AZ5" t="str">
            <v>03-Tapezco</v>
          </cell>
          <cell r="BA5" t="str">
            <v>03-Toro Amarillo (Bajos Toro</v>
          </cell>
          <cell r="BB5" t="str">
            <v>03-San José o Pizote</v>
          </cell>
          <cell r="BC5" t="str">
            <v>03-El Amparo</v>
          </cell>
          <cell r="BD5" t="str">
            <v>03-Cote (Cabanga)</v>
          </cell>
          <cell r="BE5" t="str">
            <v>03-Carmen</v>
          </cell>
          <cell r="BF5" t="str">
            <v>03-Orosí</v>
          </cell>
          <cell r="BG5" t="str">
            <v>03-San Juan</v>
          </cell>
          <cell r="BH5" t="str">
            <v>03-Pejibaye</v>
          </cell>
          <cell r="BI5" t="str">
            <v>03-Peralta</v>
          </cell>
          <cell r="BJ5" t="str">
            <v>03-Capellades</v>
          </cell>
          <cell r="BK5" t="str">
            <v>03-Potrero Cerrado</v>
          </cell>
          <cell r="BL5" t="str">
            <v>03-Tobosi</v>
          </cell>
          <cell r="BM5" t="str">
            <v>03-San Francisco</v>
          </cell>
          <cell r="BN5" t="str">
            <v>03-San Pablo</v>
          </cell>
          <cell r="BO5" t="str">
            <v>03-San Miguel Sur</v>
          </cell>
          <cell r="BP5" t="str">
            <v>03-San Juan (S. Juan abajo)</v>
          </cell>
          <cell r="BQ5" t="str">
            <v>03-Santiago</v>
          </cell>
          <cell r="BR5" t="str">
            <v>03-Concepción</v>
          </cell>
          <cell r="BS5" t="str">
            <v>03-Asunción</v>
          </cell>
          <cell r="BT5" t="str">
            <v>03-Llorente</v>
          </cell>
          <cell r="BV5" t="str">
            <v>03-Horquetas (Buenos Aires)</v>
          </cell>
          <cell r="BW5" t="str">
            <v>03-Mayorca (Quebrada Grande)</v>
          </cell>
          <cell r="BX5" t="str">
            <v>03-San Antonio</v>
          </cell>
          <cell r="BY5" t="str">
            <v>03-Veintisiete de abril</v>
          </cell>
          <cell r="BZ5" t="str">
            <v>03-Mogote (Guayabo)</v>
          </cell>
          <cell r="CA5" t="str">
            <v>03-Sardinal</v>
          </cell>
          <cell r="CB5" t="str">
            <v>03-San Miguel</v>
          </cell>
          <cell r="CC5" t="str">
            <v>03-San Juan (S. Juan Grande)</v>
          </cell>
          <cell r="CD5" t="str">
            <v>03-Tronadora</v>
          </cell>
          <cell r="CE5" t="str">
            <v>03-Zapotal</v>
          </cell>
          <cell r="CF5" t="str">
            <v>03-La Garita</v>
          </cell>
          <cell r="CG5" t="str">
            <v>03-Puerto Carrillo</v>
          </cell>
          <cell r="CH5" t="str">
            <v>03-Chomes</v>
          </cell>
          <cell r="CI5" t="str">
            <v>03 Macacona</v>
          </cell>
          <cell r="CJ5" t="str">
            <v>03-Potrero Grande</v>
          </cell>
          <cell r="CK5" t="str">
            <v>03-San Isidro (Tigre)</v>
          </cell>
          <cell r="CL5" t="str">
            <v>03-Sierpe</v>
          </cell>
          <cell r="CM5" t="str">
            <v>03-Naranjito</v>
          </cell>
          <cell r="CN5" t="str">
            <v>03-Guaycara (Río Claro)</v>
          </cell>
          <cell r="CO5" t="str">
            <v>03-Agua Buena</v>
          </cell>
          <cell r="CQ5" t="str">
            <v>03-Canoas</v>
          </cell>
          <cell r="CS5" t="str">
            <v>03-Río Blanco</v>
          </cell>
          <cell r="CT5" t="str">
            <v>03-Rita</v>
          </cell>
          <cell r="CU5" t="str">
            <v>03-Florida</v>
          </cell>
          <cell r="CV5" t="str">
            <v>03-Cahuita</v>
          </cell>
          <cell r="CW5" t="str">
            <v>03-Carrandi (Estrada)</v>
          </cell>
          <cell r="CX5" t="str">
            <v>03-Pocora</v>
          </cell>
          <cell r="CZ5" t="str">
            <v>Marzo</v>
          </cell>
          <cell r="DB5" t="str">
            <v>Metros Cuadrados</v>
          </cell>
          <cell r="DC5" t="str">
            <v xml:space="preserve"> Resello</v>
          </cell>
          <cell r="DD5" t="str">
            <v>PM</v>
          </cell>
          <cell r="DG5" t="str">
            <v>Asistencia</v>
          </cell>
          <cell r="DH5" t="str">
            <v>Seminario</v>
          </cell>
          <cell r="DJ5" t="str">
            <v xml:space="preserve">Placas y Guías </v>
          </cell>
          <cell r="DK5" t="str">
            <v>Publicaciones</v>
          </cell>
          <cell r="DL5" t="str">
            <v>Entrega Voluntaria</v>
          </cell>
          <cell r="DM5" t="str">
            <v>Cuencas Hidrográficas.</v>
          </cell>
          <cell r="DN5" t="str">
            <v>Bejuco</v>
          </cell>
          <cell r="DO5" t="str">
            <v xml:space="preserve"> Caza Menor de aves de plumaje</v>
          </cell>
          <cell r="DP5" t="str">
            <v>Suspensión</v>
          </cell>
          <cell r="DQ5" t="str">
            <v xml:space="preserve"> Tenencia por deposito administrativo.</v>
          </cell>
          <cell r="DR5" t="str">
            <v>Conciliación</v>
          </cell>
          <cell r="DS5" t="str">
            <v xml:space="preserve">SE </v>
          </cell>
          <cell r="DT5" t="str">
            <v>Desplegables</v>
          </cell>
          <cell r="DU5" t="str">
            <v>Fondo forestal</v>
          </cell>
          <cell r="DV5" t="str">
            <v>Charlas</v>
          </cell>
          <cell r="DX5" t="str">
            <v>Supervisión y control de centros de reproducción y manejo de vida silvestre</v>
          </cell>
          <cell r="DY5" t="str">
            <v>Sobreseído</v>
          </cell>
          <cell r="DZ5" t="str">
            <v>Proyecto de investigación</v>
          </cell>
          <cell r="EA5" t="str">
            <v>Investigación</v>
          </cell>
          <cell r="EB5" t="str">
            <v>Modificación o ampliación ASP</v>
          </cell>
          <cell r="EC5" t="str">
            <v>Ampliación</v>
          </cell>
          <cell r="ED5" t="str">
            <v>Caminos</v>
          </cell>
          <cell r="EE5" t="str">
            <v xml:space="preserve">Motosierras </v>
          </cell>
          <cell r="EF5" t="str">
            <v xml:space="preserve"> Motosierras</v>
          </cell>
          <cell r="EG5" t="str">
            <v>Agronomía</v>
          </cell>
          <cell r="EH5" t="str">
            <v>Reptiles</v>
          </cell>
          <cell r="EI5" t="str">
            <v>Minería</v>
          </cell>
          <cell r="EJ5" t="str">
            <v>Regular</v>
          </cell>
          <cell r="EK5" t="str">
            <v>NA</v>
          </cell>
          <cell r="EL5" t="str">
            <v>Australia</v>
          </cell>
          <cell r="EM5" t="str">
            <v>Tala fuera de bosque</v>
          </cell>
          <cell r="EN5" t="str">
            <v>Comisión Nacional de Prevención de Riesgos y Atención de Emergencias (CNE)</v>
          </cell>
          <cell r="EO5" t="str">
            <v>Apoyo misceláneo</v>
          </cell>
          <cell r="EP5" t="str">
            <v>Recurso áreas de conservación y apoyo de las áreas de conservación y colindantes</v>
          </cell>
          <cell r="EQ5" t="str">
            <v>Control aéreo</v>
          </cell>
          <cell r="ER5" t="str">
            <v>Aéreo ( copas )</v>
          </cell>
          <cell r="ES5" t="str">
            <v>Plantación forestal</v>
          </cell>
          <cell r="ET5" t="str">
            <v>Regular</v>
          </cell>
          <cell r="EU5" t="str">
            <v>Entregado a un Centro de Manejo, o Rescate</v>
          </cell>
          <cell r="EV5" t="str">
            <v>Agrícola</v>
          </cell>
          <cell r="EW5" t="str">
            <v>Aclarar o ampliar la información en la casilla de observaciones.</v>
          </cell>
          <cell r="EX5" t="str">
            <v>Pendiente</v>
          </cell>
          <cell r="EY5" t="str">
            <v>Agronomía</v>
          </cell>
          <cell r="FA5" t="str">
            <v>Fincas_del_Estado</v>
          </cell>
          <cell r="FB5" t="str">
            <v>Isla Guayabo_B03</v>
          </cell>
          <cell r="FC5" t="str">
            <v>Chorotega  (ACTO)_CB03</v>
          </cell>
          <cell r="FD5" t="str">
            <v>Finca Sin Nombre_FE03</v>
          </cell>
          <cell r="FE5" t="str">
            <v>Lacustrino De Tamborcito ( derogado )_H03</v>
          </cell>
          <cell r="FF5" t="str">
            <v>Tamarindo_HR 04</v>
          </cell>
          <cell r="FH5" t="str">
            <v>Juan Castro Blanco_P03</v>
          </cell>
          <cell r="FI5" t="str">
            <v>Los Santos_R03</v>
          </cell>
          <cell r="FJ5" t="str">
            <v>Gandoca – Manzanillo (mixto)_V03</v>
          </cell>
          <cell r="FK5" t="str">
            <v>Las Tablas_Z03</v>
          </cell>
          <cell r="FM5" t="str">
            <v>Areas Anexas a ASP Fines de Conservación_FAASPO03</v>
          </cell>
        </row>
        <row r="6">
          <cell r="A6" t="str">
            <v>ACAT</v>
          </cell>
          <cell r="B6" t="str">
            <v>04-Occidental</v>
          </cell>
          <cell r="C6" t="str">
            <v>04-Sede Central ACLAC</v>
          </cell>
          <cell r="D6" t="str">
            <v>04-Guarco</v>
          </cell>
          <cell r="F6" t="str">
            <v>04-Sede Central ACAHN</v>
          </cell>
          <cell r="H6" t="str">
            <v>04-Sede Central ACOSA</v>
          </cell>
          <cell r="I6" t="str">
            <v>04-Los Santos</v>
          </cell>
          <cell r="J6" t="str">
            <v>04-Paleco</v>
          </cell>
          <cell r="N6" t="str">
            <v>Heredia_400</v>
          </cell>
          <cell r="O6" t="str">
            <v>Puriscal_104</v>
          </cell>
          <cell r="P6" t="str">
            <v>San_Mateo_204</v>
          </cell>
          <cell r="Q6" t="str">
            <v>Jimenez_304</v>
          </cell>
          <cell r="R6" t="str">
            <v>Santa_Barbara_404</v>
          </cell>
          <cell r="S6" t="str">
            <v>Bagaces_504</v>
          </cell>
          <cell r="T6" t="str">
            <v>Montes_Oro_604</v>
          </cell>
          <cell r="U6" t="str">
            <v>Talamanca_704</v>
          </cell>
          <cell r="V6" t="str">
            <v>04_Catedral</v>
          </cell>
          <cell r="X6" t="str">
            <v>04_San Rafael (arriba)</v>
          </cell>
          <cell r="Y6" t="str">
            <v>04_Grifo Alto</v>
          </cell>
          <cell r="AA6" t="str">
            <v>04_San Gabriel</v>
          </cell>
          <cell r="AB6" t="str">
            <v>04_Piedras Negras</v>
          </cell>
          <cell r="AC6" t="str">
            <v>04_Mata Plátano</v>
          </cell>
          <cell r="AD6" t="str">
            <v>04_Uruca (Río Oro)</v>
          </cell>
          <cell r="AE6" t="str">
            <v>04-Concepción</v>
          </cell>
          <cell r="AF6" t="str">
            <v>04-Patalillo (San Antonio)</v>
          </cell>
          <cell r="AG6" t="str">
            <v>04-Cangrejal</v>
          </cell>
          <cell r="AH6" t="str">
            <v>04-León XIII</v>
          </cell>
          <cell r="AJ6" t="str">
            <v>04-San Rafael</v>
          </cell>
          <cell r="AK6" t="str">
            <v>04-San Luis</v>
          </cell>
          <cell r="AM6" t="str">
            <v>04-Tirrases</v>
          </cell>
          <cell r="AN6" t="str">
            <v>04-Rivas</v>
          </cell>
          <cell r="AO6" t="str">
            <v>04-San Isidro</v>
          </cell>
          <cell r="AP6" t="str">
            <v>04-San Antonio</v>
          </cell>
          <cell r="AQ6" t="str">
            <v>04-Piedades Norte</v>
          </cell>
          <cell r="AR6" t="str">
            <v>04-San Roque</v>
          </cell>
          <cell r="AT6" t="str">
            <v>04-San Isidro</v>
          </cell>
          <cell r="AU6" t="str">
            <v>04-Cirrí Sur</v>
          </cell>
          <cell r="AV6" t="str">
            <v>04-Santiago</v>
          </cell>
          <cell r="AW6" t="str">
            <v>04-Carrillos</v>
          </cell>
          <cell r="AX6" t="str">
            <v>04-Coyolar</v>
          </cell>
          <cell r="AY6" t="str">
            <v>04-Aguas Zarcas</v>
          </cell>
          <cell r="AZ6" t="str">
            <v>04-Guadalupe</v>
          </cell>
          <cell r="BA6" t="str">
            <v>04-San Pedro</v>
          </cell>
          <cell r="BB6" t="str">
            <v>04-Bijagua</v>
          </cell>
          <cell r="BC6" t="str">
            <v>04-San Jorge</v>
          </cell>
          <cell r="BE6" t="str">
            <v>04-San Nicolás (Taras)</v>
          </cell>
          <cell r="BF6" t="str">
            <v>04-Cachí</v>
          </cell>
          <cell r="BG6" t="str">
            <v>04-San Rafael</v>
          </cell>
          <cell r="BI6" t="str">
            <v>04-Santa Cruz</v>
          </cell>
          <cell r="BK6" t="str">
            <v>04-Cipreses</v>
          </cell>
          <cell r="BL6" t="str">
            <v>04-Patio de Agua</v>
          </cell>
          <cell r="BM6" t="str">
            <v>04-Ulloa (Barreal)</v>
          </cell>
          <cell r="BN6" t="str">
            <v>04-San Roque</v>
          </cell>
          <cell r="BO6" t="str">
            <v>04-Paracito</v>
          </cell>
          <cell r="BP6" t="str">
            <v>04-Jesús</v>
          </cell>
          <cell r="BQ6" t="str">
            <v>04-Angeles</v>
          </cell>
          <cell r="BV6" t="str">
            <v>04-Llanuras del Gaspar</v>
          </cell>
          <cell r="BW6" t="str">
            <v>04-Nacascolo (Guardia)</v>
          </cell>
          <cell r="BX6" t="str">
            <v>04-Quebrada Honda</v>
          </cell>
          <cell r="BY6" t="str">
            <v>04-Tempate</v>
          </cell>
          <cell r="BZ6" t="str">
            <v>04-Río Naranjo</v>
          </cell>
          <cell r="CA6" t="str">
            <v>04 Belén</v>
          </cell>
          <cell r="CB6" t="str">
            <v>04-Bebedero</v>
          </cell>
          <cell r="CC6" t="str">
            <v>04-Colorado</v>
          </cell>
          <cell r="CD6" t="str">
            <v>04-Santa Rosa (Ángeles)</v>
          </cell>
          <cell r="CE6" t="str">
            <v>04-San Pablo</v>
          </cell>
          <cell r="CF6" t="str">
            <v>04-Santa Elena (Cuajiniquil)</v>
          </cell>
          <cell r="CG6" t="str">
            <v>04-Huacas</v>
          </cell>
          <cell r="CH6" t="str">
            <v>04-Lepanto</v>
          </cell>
          <cell r="CI6" t="str">
            <v>04 San Rafael</v>
          </cell>
          <cell r="CJ6" t="str">
            <v>04-Boruca</v>
          </cell>
          <cell r="CL6" t="str">
            <v>04-Bahía Ballena</v>
          </cell>
          <cell r="CO6" t="str">
            <v>04-Limoncito</v>
          </cell>
          <cell r="CQ6" t="str">
            <v>04-Laurel</v>
          </cell>
          <cell r="CS6" t="str">
            <v>04-Matama</v>
          </cell>
          <cell r="CT6" t="str">
            <v>04-Roxana</v>
          </cell>
          <cell r="CU6" t="str">
            <v>04-Germania</v>
          </cell>
          <cell r="CV6" t="str">
            <v>04-Telire</v>
          </cell>
          <cell r="CX6" t="str">
            <v>04-Río Jiménez</v>
          </cell>
          <cell r="CZ6" t="str">
            <v>Abril</v>
          </cell>
          <cell r="DB6" t="str">
            <v>Metros Cubicos</v>
          </cell>
          <cell r="DC6" t="str">
            <v>Aclarar o ampliar la información en la casilla de observaciones.</v>
          </cell>
          <cell r="DD6" t="str">
            <v>SAF</v>
          </cell>
          <cell r="DH6" t="str">
            <v>Congreso</v>
          </cell>
          <cell r="DJ6" t="str">
            <v>Conciliaciones</v>
          </cell>
          <cell r="DK6" t="str">
            <v>Otros Ingreos</v>
          </cell>
          <cell r="DM6" t="str">
            <v>Biodiversidad</v>
          </cell>
          <cell r="DN6" t="str">
            <v>Palma Real</v>
          </cell>
          <cell r="DO6" t="str">
            <v xml:space="preserve"> Caza Menor de aves con arma de fuego</v>
          </cell>
          <cell r="DP6" t="str">
            <v>Denegado</v>
          </cell>
          <cell r="DQ6" t="str">
            <v xml:space="preserve"> Tenencia por deposito judicial.  </v>
          </cell>
          <cell r="DR6" t="str">
            <v>Traspaso</v>
          </cell>
          <cell r="DS6" t="str">
            <v xml:space="preserve">SE </v>
          </cell>
          <cell r="DT6" t="str">
            <v>Material digital</v>
          </cell>
          <cell r="DU6" t="str">
            <v>Fondo vida silvestre</v>
          </cell>
          <cell r="DV6" t="str">
            <v>Conferencia</v>
          </cell>
          <cell r="DX6" t="str">
            <v>Patrullajes de reconocimiento y control</v>
          </cell>
          <cell r="DY6" t="str">
            <v>Suspensión de proceso a prueba</v>
          </cell>
          <cell r="DZ6" t="str">
            <v>Vivero</v>
          </cell>
          <cell r="EB6" t="str">
            <v>Aclarar o ampliar la información en la casilla de observaciones.</v>
          </cell>
          <cell r="EC6" t="str">
            <v>Remodelación</v>
          </cell>
          <cell r="ED6" t="str">
            <v>Oficinas administrativas</v>
          </cell>
          <cell r="EE6" t="str">
            <v>Armas</v>
          </cell>
          <cell r="EF6" t="str">
            <v xml:space="preserve"> Reaserradoras</v>
          </cell>
          <cell r="EG6" t="str">
            <v>Apoyo administrativo</v>
          </cell>
          <cell r="EH6" t="str">
            <v>Anfibios</v>
          </cell>
          <cell r="EI6" t="str">
            <v>Vida silvestre</v>
          </cell>
          <cell r="EJ6" t="str">
            <v>Bueno</v>
          </cell>
          <cell r="EK6" t="str">
            <v>Pastoreo</v>
          </cell>
          <cell r="EL6" t="str">
            <v>Austria</v>
          </cell>
          <cell r="EM6" t="str">
            <v>Transporte de madera</v>
          </cell>
          <cell r="EN6" t="str">
            <v>Covirenas</v>
          </cell>
          <cell r="EO6" t="str">
            <v>Atención a visitantes</v>
          </cell>
          <cell r="EP6" t="str">
            <v>Recursos de ámbito nacional</v>
          </cell>
          <cell r="EQ6" t="str">
            <v>Aclarar o ampliar la información en la casilla de observaciones.</v>
          </cell>
          <cell r="ER6" t="str">
            <v>Aclarar o ampliar la información en la casilla de observaciones.</v>
          </cell>
          <cell r="ES6" t="str">
            <v>Tacotal</v>
          </cell>
          <cell r="ET6" t="str">
            <v>Inhabitable</v>
          </cell>
          <cell r="EU6" t="str">
            <v>Entregado en la Entidad Judicial</v>
          </cell>
          <cell r="EV6" t="str">
            <v>Charral</v>
          </cell>
          <cell r="EX6" t="str">
            <v>Aclarar o ampliar la información en la casilla de observaciones.</v>
          </cell>
          <cell r="EY6" t="str">
            <v>Apoyo administrativo</v>
          </cell>
          <cell r="FA6" t="str">
            <v>Humedal</v>
          </cell>
          <cell r="FB6" t="str">
            <v>Isla Pájaros_B04</v>
          </cell>
          <cell r="FC6" t="str">
            <v>Osa (ACOSA)_CB04</v>
          </cell>
          <cell r="FD6" t="str">
            <v>Finca Sin Nombre_FE04</v>
          </cell>
          <cell r="FE6" t="str">
            <v>Nacional Térraba - Sierpe (seis sectores)_H04</v>
          </cell>
          <cell r="FF6" t="str">
            <v>Humedal Nacional Térraba Sierpe_HR 05</v>
          </cell>
          <cell r="FH6" t="str">
            <v>Volcán Turrialba_P04</v>
          </cell>
          <cell r="FI6" t="str">
            <v>Golfo Dulce_R04</v>
          </cell>
          <cell r="FJ6" t="str">
            <v>Caño Negro (mixto)_V04</v>
          </cell>
          <cell r="FK6" t="str">
            <v>Cerros De La Carpintera_Z04</v>
          </cell>
          <cell r="FM6" t="str">
            <v>Parque Natural Recreativo de Liberia_MNRLO04</v>
          </cell>
        </row>
        <row r="7">
          <cell r="A7" t="str">
            <v>ACAHN</v>
          </cell>
          <cell r="B7" t="str">
            <v>05-Poás</v>
          </cell>
          <cell r="D7" t="str">
            <v>05-Sede Central ACLAP</v>
          </cell>
          <cell r="I7" t="str">
            <v>05-Sede Central ACOPAC</v>
          </cell>
          <cell r="J7" t="str">
            <v>05-Cobano</v>
          </cell>
          <cell r="N7" t="str">
            <v>Guanacaste_500</v>
          </cell>
          <cell r="O7" t="str">
            <v>Tarrazu_105</v>
          </cell>
          <cell r="P7" t="str">
            <v>Atenas_205</v>
          </cell>
          <cell r="Q7" t="str">
            <v>Turrialba_305</v>
          </cell>
          <cell r="R7" t="str">
            <v>San_Rafael_405</v>
          </cell>
          <cell r="S7" t="str">
            <v>Carrillo_505</v>
          </cell>
          <cell r="T7" t="str">
            <v>Osa_605</v>
          </cell>
          <cell r="U7" t="str">
            <v>Matina_705</v>
          </cell>
          <cell r="V7" t="str">
            <v>05_Zapote</v>
          </cell>
          <cell r="X7" t="str">
            <v>05_San Antonio</v>
          </cell>
          <cell r="Y7" t="str">
            <v>05_San Rafael (arriba)</v>
          </cell>
          <cell r="AA7" t="str">
            <v>05_Legua</v>
          </cell>
          <cell r="AB7" t="str">
            <v>05_Picagres</v>
          </cell>
          <cell r="AC7" t="str">
            <v>05_Ipís</v>
          </cell>
          <cell r="AD7" t="str">
            <v>05_Piedades</v>
          </cell>
          <cell r="AE7" t="str">
            <v>05-San Felipe</v>
          </cell>
          <cell r="AF7" t="str">
            <v>05-Cascajal</v>
          </cell>
          <cell r="AG7" t="str">
            <v>05-Sabanilla</v>
          </cell>
          <cell r="AH7" t="str">
            <v>05-Colima</v>
          </cell>
          <cell r="AK7" t="str">
            <v>05-Carara</v>
          </cell>
          <cell r="AN7" t="str">
            <v>05-San Pedro</v>
          </cell>
          <cell r="AO7" t="str">
            <v>05-Santa Cruz</v>
          </cell>
          <cell r="AP7" t="str">
            <v>05-Santiago Oeste o Guácimo</v>
          </cell>
          <cell r="AQ7" t="str">
            <v>05-Piedades Sur</v>
          </cell>
          <cell r="AR7" t="str">
            <v>05-Tacares</v>
          </cell>
          <cell r="AT7" t="str">
            <v>05-Concepción</v>
          </cell>
          <cell r="AU7" t="str">
            <v>05-San Jerónimo</v>
          </cell>
          <cell r="AV7" t="str">
            <v>05-Candelaria</v>
          </cell>
          <cell r="AW7" t="str">
            <v>05-Sabana Redonda</v>
          </cell>
          <cell r="AX7" t="str">
            <v>05-Ceiba</v>
          </cell>
          <cell r="AY7" t="str">
            <v>05-Venecia</v>
          </cell>
          <cell r="AZ7" t="str">
            <v>05-Palmira</v>
          </cell>
          <cell r="BA7" t="str">
            <v>05-Rodríguez (San Juan)</v>
          </cell>
          <cell r="BB7" t="str">
            <v>05-Delicias</v>
          </cell>
          <cell r="BE7" t="str">
            <v>05-San Francisco</v>
          </cell>
          <cell r="BF7" t="str">
            <v>05-Llanos de Santa Lucia</v>
          </cell>
          <cell r="BG7" t="str">
            <v>05-Concepción</v>
          </cell>
          <cell r="BI7" t="str">
            <v>05-Santa Teresita (Lajas)</v>
          </cell>
          <cell r="BK7" t="str">
            <v>05-Santa Rosa</v>
          </cell>
          <cell r="BM7" t="str">
            <v>05-Varablanca</v>
          </cell>
          <cell r="BN7" t="str">
            <v>05-Santa Lucía</v>
          </cell>
          <cell r="BO7" t="str">
            <v>05-Santo Tomás</v>
          </cell>
          <cell r="BP7" t="str">
            <v>05-Santo Domingo (Roble)</v>
          </cell>
          <cell r="BQ7" t="str">
            <v>05-Concepción</v>
          </cell>
          <cell r="BV7" t="str">
            <v>05-Cureña</v>
          </cell>
          <cell r="BW7" t="str">
            <v>05-Curubandé (Cereceda)</v>
          </cell>
          <cell r="BX7" t="str">
            <v>05-Sámara</v>
          </cell>
          <cell r="BY7" t="str">
            <v>05-Cartagena</v>
          </cell>
          <cell r="CB7" t="str">
            <v>05-Porozal</v>
          </cell>
          <cell r="CD7" t="str">
            <v>05-Líbano</v>
          </cell>
          <cell r="CE7" t="str">
            <v>05-Porvenir (Cerro Azul)</v>
          </cell>
          <cell r="CH7" t="str">
            <v>05-Paquera</v>
          </cell>
          <cell r="CI7" t="str">
            <v>05 San Jerónimo</v>
          </cell>
          <cell r="CJ7" t="str">
            <v>05-Pilas</v>
          </cell>
          <cell r="CL7" t="str">
            <v>05-Piedras Blancas</v>
          </cell>
          <cell r="CO7" t="str">
            <v>05-Pittiier</v>
          </cell>
          <cell r="CT7" t="str">
            <v>05-Cariari</v>
          </cell>
          <cell r="CU7" t="str">
            <v>05-Cairo</v>
          </cell>
          <cell r="CX7" t="str">
            <v>05-Duacari</v>
          </cell>
          <cell r="CZ7" t="str">
            <v>Mayo</v>
          </cell>
          <cell r="DB7" t="str">
            <v>Varas</v>
          </cell>
          <cell r="DD7" t="str">
            <v>PF</v>
          </cell>
          <cell r="DH7" t="str">
            <v>Pasantia</v>
          </cell>
          <cell r="DJ7" t="str">
            <v>Impuesto Forestal</v>
          </cell>
          <cell r="DN7" t="str">
            <v>Hojas de Palma real</v>
          </cell>
          <cell r="DO7" t="str">
            <v xml:space="preserve"> Caza menor para residentes.</v>
          </cell>
          <cell r="DQ7" t="str">
            <v>Aclarar o ampliar la información en la casilla de observaciones.</v>
          </cell>
          <cell r="DR7" t="str">
            <v>Zona marítimo Terrestre o Plan Regulador</v>
          </cell>
          <cell r="DS7" t="str">
            <v xml:space="preserve">SE </v>
          </cell>
          <cell r="DT7" t="str">
            <v>Documentos técnicos</v>
          </cell>
          <cell r="DU7" t="str">
            <v>Presupuesto ordinario</v>
          </cell>
          <cell r="DV7" t="str">
            <v>Curso</v>
          </cell>
          <cell r="DX7" t="str">
            <v>Supervisión y control Actividades de caza</v>
          </cell>
          <cell r="DY7" t="str">
            <v>Conciliación</v>
          </cell>
          <cell r="DZ7" t="str">
            <v>Jardín Botánico</v>
          </cell>
          <cell r="EC7" t="str">
            <v>Mantenimiento</v>
          </cell>
          <cell r="ED7" t="str">
            <v>Albergues</v>
          </cell>
          <cell r="EE7" t="str">
            <v xml:space="preserve">Aves </v>
          </cell>
          <cell r="EF7" t="str">
            <v xml:space="preserve"> Deposito de madera</v>
          </cell>
          <cell r="EG7" t="str">
            <v>Biología</v>
          </cell>
          <cell r="EH7" t="str">
            <v>Peces</v>
          </cell>
          <cell r="EI7" t="str">
            <v>Parques Nacionales</v>
          </cell>
          <cell r="EJ7" t="str">
            <v>Excelente</v>
          </cell>
          <cell r="EK7" t="str">
            <v>Sistemas Agroforestales</v>
          </cell>
          <cell r="EL7" t="str">
            <v>Bélgica</v>
          </cell>
          <cell r="EM7" t="str">
            <v>Barrido árboles con tractor</v>
          </cell>
          <cell r="EN7" t="str">
            <v>Cruz Roja Costarricense</v>
          </cell>
          <cell r="EO7" t="str">
            <v>Protección</v>
          </cell>
          <cell r="EP7" t="str">
            <v>Aclarar o ampliar la información en la casilla de observaciones.</v>
          </cell>
          <cell r="ES7" t="str">
            <v>Charral</v>
          </cell>
          <cell r="ET7" t="str">
            <v>Aclarar o ampliar la información en la casilla de observaciones.</v>
          </cell>
          <cell r="EU7" t="str">
            <v>Entregado al SINAC</v>
          </cell>
          <cell r="EV7" t="str">
            <v>Tacotal</v>
          </cell>
          <cell r="EY7" t="str">
            <v>Biología</v>
          </cell>
          <cell r="FA7" t="str">
            <v>Humedales_Sitio_Ramsar</v>
          </cell>
          <cell r="FB7" t="str">
            <v>Islas Negritos_B05</v>
          </cell>
          <cell r="FC7" t="str">
            <v>Paso de la Danta (ACOSA) (ACLA-P) (ACOPAC)_CB05</v>
          </cell>
          <cell r="FD7" t="str">
            <v>Finca Sin Nombre_FE05</v>
          </cell>
          <cell r="FE7" t="str">
            <v>Lacustrino Pejeperrito_H05</v>
          </cell>
          <cell r="FF7" t="str">
            <v>Refugio de Vida Silvestre Gandoca-Manzanillo_HR 06</v>
          </cell>
          <cell r="FH7" t="str">
            <v>Volcán Poás_P05</v>
          </cell>
          <cell r="FI7" t="str">
            <v>Taboga_R05</v>
          </cell>
          <cell r="FJ7" t="str">
            <v>Curú ( estatal )_V05</v>
          </cell>
          <cell r="FK7" t="str">
            <v>El Rodeo_Z05</v>
          </cell>
        </row>
        <row r="8">
          <cell r="A8" t="str">
            <v>ACG</v>
          </cell>
          <cell r="B8" t="str">
            <v>06-Oriental</v>
          </cell>
          <cell r="J8" t="str">
            <v>06-Sede Central ACT</v>
          </cell>
          <cell r="N8" t="str">
            <v>Puntarenas_600</v>
          </cell>
          <cell r="O8" t="str">
            <v>Aserri_106</v>
          </cell>
          <cell r="P8" t="str">
            <v>Naranjo_206</v>
          </cell>
          <cell r="Q8" t="str">
            <v>Alvarado_306</v>
          </cell>
          <cell r="R8" t="str">
            <v>San_Isidro_406</v>
          </cell>
          <cell r="S8" t="str">
            <v>Cañas_506</v>
          </cell>
          <cell r="T8" t="str">
            <v>Aguirre_606</v>
          </cell>
          <cell r="U8" t="str">
            <v>Guacimo_706</v>
          </cell>
          <cell r="V8" t="str">
            <v>06_San Fco. De Dos Ríos</v>
          </cell>
          <cell r="X8" t="str">
            <v>06_Frailes</v>
          </cell>
          <cell r="Y8" t="str">
            <v>06_Candelaria</v>
          </cell>
          <cell r="AA8" t="str">
            <v>06_Monterrey</v>
          </cell>
          <cell r="AC8" t="str">
            <v>06_Rancho Redondo</v>
          </cell>
          <cell r="AD8" t="str">
            <v>06_Brasil</v>
          </cell>
          <cell r="AN8" t="str">
            <v>06-Platanares (San Rafael)</v>
          </cell>
          <cell r="AO8" t="str">
            <v>06-San Antonio</v>
          </cell>
          <cell r="AP8" t="str">
            <v>06-San Isidro</v>
          </cell>
          <cell r="AQ8" t="str">
            <v>06-San Rafael</v>
          </cell>
          <cell r="AR8" t="str">
            <v>06-Río Cuarto</v>
          </cell>
          <cell r="AT8" t="str">
            <v>06-San José (San José Sur)</v>
          </cell>
          <cell r="AU8" t="str">
            <v>06-San Juan</v>
          </cell>
          <cell r="AV8" t="str">
            <v>06-Esquipulas</v>
          </cell>
          <cell r="AY8" t="str">
            <v>06-Pital</v>
          </cell>
          <cell r="AZ8" t="str">
            <v>06-Zapote</v>
          </cell>
          <cell r="BB8" t="str">
            <v>06-Dos Ríos</v>
          </cell>
          <cell r="BE8" t="str">
            <v>06-Guadalupe (Arenilla)</v>
          </cell>
          <cell r="BG8" t="str">
            <v>06-Dulce Nombre</v>
          </cell>
          <cell r="BI8" t="str">
            <v>06-Pavones</v>
          </cell>
          <cell r="BN8" t="str">
            <v>06-San José de la Montaña</v>
          </cell>
          <cell r="BO8" t="str">
            <v>06-Santa Rosa</v>
          </cell>
          <cell r="BP8" t="str">
            <v>06-Purabá (Setillal)</v>
          </cell>
          <cell r="BX8" t="str">
            <v>06-Nosara</v>
          </cell>
          <cell r="BY8" t="str">
            <v>06-Cuajiniquil (San Juanillo)</v>
          </cell>
          <cell r="CD8" t="str">
            <v>06-Tierras Morenas</v>
          </cell>
          <cell r="CE8" t="str">
            <v>06-Bejuco</v>
          </cell>
          <cell r="CH8" t="str">
            <v>06-Mazanillo</v>
          </cell>
          <cell r="CJ8" t="str">
            <v>06-Colinas</v>
          </cell>
          <cell r="CT8" t="str">
            <v>06-Colorado (Barra)</v>
          </cell>
          <cell r="CU8" t="str">
            <v>06-Alegría</v>
          </cell>
          <cell r="CZ8" t="str">
            <v>Junio</v>
          </cell>
          <cell r="DB8" t="str">
            <v>Kilos</v>
          </cell>
          <cell r="DD8" t="str">
            <v>MC</v>
          </cell>
          <cell r="DH8" t="str">
            <v>Contrato Estudio</v>
          </cell>
          <cell r="DJ8" t="str">
            <v>Derecho de Investigación</v>
          </cell>
          <cell r="DN8" t="str">
            <v>Caña Brava</v>
          </cell>
          <cell r="DO8" t="str">
            <v xml:space="preserve"> Caza menor para turistas</v>
          </cell>
          <cell r="DR8" t="str">
            <v>Inclusión por Baldío Nacional</v>
          </cell>
          <cell r="DS8" t="str">
            <v xml:space="preserve">SP </v>
          </cell>
          <cell r="DT8" t="str">
            <v>Folletos informativos</v>
          </cell>
          <cell r="DU8" t="str">
            <v>Proyectos conjuntos INBioSINAC</v>
          </cell>
          <cell r="DV8" t="str">
            <v>Mesa redonda</v>
          </cell>
          <cell r="DX8" t="str">
            <v>Operativos en Carretera ( puestos volantes para revisión de vehículos )</v>
          </cell>
          <cell r="DY8" t="str">
            <v>Pendiente</v>
          </cell>
          <cell r="DZ8" t="str">
            <v>Mariposario</v>
          </cell>
          <cell r="EC8" t="str">
            <v>Aclarar o ampliar la información en la casilla de observaciones.</v>
          </cell>
          <cell r="ED8" t="str">
            <v>Puestos operativos</v>
          </cell>
          <cell r="EE8" t="str">
            <v>Jaulas</v>
          </cell>
          <cell r="EF8" t="str">
            <v>Aclarar o ampliar la información en la casilla de observaciones.</v>
          </cell>
          <cell r="EG8" t="str">
            <v>Calidad de gestión</v>
          </cell>
          <cell r="EH8" t="str">
            <v>Invertebrados</v>
          </cell>
          <cell r="EI8" t="str">
            <v>Zona marítimo terrestre</v>
          </cell>
          <cell r="EJ8" t="str">
            <v>Enfermo</v>
          </cell>
          <cell r="EK8" t="str">
            <v>Infraestructura</v>
          </cell>
          <cell r="EL8" t="str">
            <v>Belice</v>
          </cell>
          <cell r="EM8" t="str">
            <v>Usurpación de tierras del Estado</v>
          </cell>
          <cell r="EN8" t="str">
            <v>Dirección General de Migración</v>
          </cell>
          <cell r="EO8" t="str">
            <v>Apoyo a oficina</v>
          </cell>
          <cell r="ES8" t="str">
            <v>Pastos</v>
          </cell>
          <cell r="EU8" t="str">
            <v>Convenio con una Organización No Gubernamental especificar?</v>
          </cell>
          <cell r="EV8" t="str">
            <v>Infraestructura</v>
          </cell>
          <cell r="EY8" t="str">
            <v>Calidad de gestión</v>
          </cell>
          <cell r="FA8" t="str">
            <v>Reserva_Natural_Absoluta</v>
          </cell>
          <cell r="FB8" t="str">
            <v>Hitoy Cerere_B06</v>
          </cell>
          <cell r="FC8" t="str">
            <v>Aguirre (ACOAPC)_CB06</v>
          </cell>
          <cell r="FD8" t="str">
            <v>Finca Sin Nombre_FE06</v>
          </cell>
          <cell r="FE8" t="str">
            <v>De San Vito_H06</v>
          </cell>
          <cell r="FF8" t="str">
            <v>Humedal Caribe Noreste_HR 07</v>
          </cell>
          <cell r="FH8" t="str">
            <v>Barra  Honda_P06</v>
          </cell>
          <cell r="FI8" t="str">
            <v>Grecia_R06</v>
          </cell>
          <cell r="FJ8" t="str">
            <v>Ostional ( estatal )_V06</v>
          </cell>
          <cell r="FK8" t="str">
            <v>Cerro Atenas_Z06</v>
          </cell>
        </row>
        <row r="9">
          <cell r="A9" t="str">
            <v>ACOSA</v>
          </cell>
          <cell r="B9" t="str">
            <v>00-Sede Central ACCVC</v>
          </cell>
          <cell r="N9" t="str">
            <v>Limon_700</v>
          </cell>
          <cell r="O9" t="str">
            <v>Mora_107</v>
          </cell>
          <cell r="P9" t="str">
            <v>Palmares_207</v>
          </cell>
          <cell r="Q9" t="str">
            <v>Oreamuno_307</v>
          </cell>
          <cell r="R9" t="str">
            <v>Belen_407</v>
          </cell>
          <cell r="S9" t="str">
            <v>Abangares_507</v>
          </cell>
          <cell r="T9" t="str">
            <v>Golfito_607</v>
          </cell>
          <cell r="V9" t="str">
            <v>07_Uruca</v>
          </cell>
          <cell r="X9" t="str">
            <v>07_Patarrá</v>
          </cell>
          <cell r="Y9" t="str">
            <v>07_Desamparaditos</v>
          </cell>
          <cell r="AC9" t="str">
            <v>07_Purral</v>
          </cell>
          <cell r="AN9" t="str">
            <v>07-Pejibaye</v>
          </cell>
          <cell r="AP9" t="str">
            <v>07-Sabanilla</v>
          </cell>
          <cell r="AQ9" t="str">
            <v>07-San Isidro</v>
          </cell>
          <cell r="AR9" t="str">
            <v>07-Puente de Piedra</v>
          </cell>
          <cell r="AT9" t="str">
            <v>07-Santa Eulalia</v>
          </cell>
          <cell r="AU9" t="str">
            <v>07-Rosario</v>
          </cell>
          <cell r="AV9" t="str">
            <v>07-Granja</v>
          </cell>
          <cell r="AY9" t="str">
            <v>07-Fortuna</v>
          </cell>
          <cell r="AZ9" t="str">
            <v>07-Brisas</v>
          </cell>
          <cell r="BB9" t="str">
            <v>07-Yolillal</v>
          </cell>
          <cell r="BE9" t="str">
            <v>07-Corralillo</v>
          </cell>
          <cell r="BG9" t="str">
            <v>07-San Ramón</v>
          </cell>
          <cell r="BI9" t="str">
            <v>07-Tuis</v>
          </cell>
          <cell r="BO9" t="str">
            <v>07-Torres (Angeles)</v>
          </cell>
          <cell r="BX9" t="str">
            <v>07-Belén de Nosarita</v>
          </cell>
          <cell r="BY9" t="str">
            <v>07-Diriá (Santa Bárbara)</v>
          </cell>
          <cell r="CD9" t="str">
            <v>07-Arenal</v>
          </cell>
          <cell r="CH9" t="str">
            <v>07-Guacimal</v>
          </cell>
          <cell r="CJ9" t="str">
            <v>07-Changuena</v>
          </cell>
          <cell r="CZ9" t="str">
            <v>Julio</v>
          </cell>
          <cell r="DB9" t="str">
            <v>Litros</v>
          </cell>
          <cell r="DD9" t="str">
            <v>RAL</v>
          </cell>
          <cell r="DH9" t="str">
            <v>Aclarar o ampliar la información en la casilla de observaciones.</v>
          </cell>
          <cell r="DJ9" t="str">
            <v>Derecho de Filmación</v>
          </cell>
          <cell r="DN9" t="str">
            <v>Semillas</v>
          </cell>
          <cell r="DO9" t="str">
            <v xml:space="preserve"> Caza de Subsistencia</v>
          </cell>
          <cell r="DR9" t="str">
            <v>Dación</v>
          </cell>
          <cell r="DS9" t="str">
            <v xml:space="preserve">SP </v>
          </cell>
          <cell r="DT9" t="str">
            <v>Folletos técnico</v>
          </cell>
          <cell r="DU9" t="str">
            <v>Fundación parques nacionales</v>
          </cell>
          <cell r="DV9" t="str">
            <v>Seminarios  Se propone eliminar</v>
          </cell>
          <cell r="DX9" t="str">
            <v>Supervisión y control Industrias Forestales</v>
          </cell>
          <cell r="DY9" t="str">
            <v>Desestimado</v>
          </cell>
          <cell r="DZ9" t="str">
            <v>Centros de Rescate</v>
          </cell>
          <cell r="ED9" t="str">
            <v>Centros visitantes</v>
          </cell>
          <cell r="EE9" t="str">
            <v>Tucas o trozas de madera</v>
          </cell>
          <cell r="EG9" t="str">
            <v>Ecología</v>
          </cell>
          <cell r="EH9" t="str">
            <v>Cetáceos</v>
          </cell>
          <cell r="EI9" t="str">
            <v>Orgánica del Ambiente</v>
          </cell>
          <cell r="EJ9" t="str">
            <v>Herido</v>
          </cell>
          <cell r="EK9" t="str">
            <v>Industriales</v>
          </cell>
          <cell r="EL9" t="str">
            <v>Bolivia</v>
          </cell>
          <cell r="EM9" t="str">
            <v>Anillamiento de árboles</v>
          </cell>
          <cell r="EN9" t="str">
            <v>Instituto Costarricense de Turismo (ICT)</v>
          </cell>
          <cell r="EO9" t="str">
            <v>Educación Ambiental</v>
          </cell>
          <cell r="ES9" t="str">
            <v>Pasto arbolado</v>
          </cell>
          <cell r="EU9" t="str">
            <v>Aclarar o ampliar la información en la casilla de observaciones.</v>
          </cell>
          <cell r="EV9" t="str">
            <v>Aclarar o ampliar la información en la casilla de observaciones.</v>
          </cell>
          <cell r="EY9" t="str">
            <v>Ecología</v>
          </cell>
          <cell r="FA9" t="str">
            <v>Parque_Nacional</v>
          </cell>
          <cell r="FB9" t="str">
            <v>Lomas Barbudal_B07</v>
          </cell>
          <cell r="FC9" t="str">
            <v>Pirrís (ACOAPC)_CB07</v>
          </cell>
          <cell r="FD9" t="str">
            <v>Finca Sin Nombre_FE07</v>
          </cell>
          <cell r="FE9" t="str">
            <v>Palustrino Laguna Del Paraguas_H07</v>
          </cell>
          <cell r="FF9" t="str">
            <v>Parque Nacional Isla del Coco_HR 08</v>
          </cell>
          <cell r="FH9" t="str">
            <v>Marino Las Baulas De Guanacaste_P07</v>
          </cell>
          <cell r="FI9" t="str">
            <v>Río Macho_R07</v>
          </cell>
          <cell r="FJ9" t="str">
            <v>Peñas Blancas (mixto)_V07</v>
          </cell>
          <cell r="FK9" t="str">
            <v>La Selva_Z07</v>
          </cell>
        </row>
        <row r="10">
          <cell r="A10" t="str">
            <v>ACOPAC</v>
          </cell>
          <cell r="O10" t="str">
            <v>Goicoechea_108</v>
          </cell>
          <cell r="P10" t="str">
            <v>Poas_208</v>
          </cell>
          <cell r="Q10" t="str">
            <v>El_Guarco_308</v>
          </cell>
          <cell r="R10" t="str">
            <v>Flores_408</v>
          </cell>
          <cell r="S10" t="str">
            <v>Tilaran_508</v>
          </cell>
          <cell r="T10" t="str">
            <v>Coto_Brus_608</v>
          </cell>
          <cell r="V10" t="str">
            <v>08_Mata Redonda(Morenos)</v>
          </cell>
          <cell r="X10" t="str">
            <v>08_San Cristóbal (Norte)</v>
          </cell>
          <cell r="Y10" t="str">
            <v>08_San Antonio</v>
          </cell>
          <cell r="AN10" t="str">
            <v>08-Cajón</v>
          </cell>
          <cell r="AP10" t="str">
            <v>08-San Rafael</v>
          </cell>
          <cell r="AQ10" t="str">
            <v>08-Ángeles (Sur)</v>
          </cell>
          <cell r="AR10" t="str">
            <v>08-Bolívar (Ángeles)</v>
          </cell>
          <cell r="AT10" t="str">
            <v>08-Escobal</v>
          </cell>
          <cell r="AY10" t="str">
            <v>08-Tigra</v>
          </cell>
          <cell r="BE10" t="str">
            <v>08-Tierra Blanca</v>
          </cell>
          <cell r="BG10" t="str">
            <v>08-Río Azul</v>
          </cell>
          <cell r="BI10" t="str">
            <v>08-Tayutic (Platanillo)</v>
          </cell>
          <cell r="BO10" t="str">
            <v>08-Pará (San Luis)</v>
          </cell>
          <cell r="BY10" t="str">
            <v>08-Cabo Velas</v>
          </cell>
          <cell r="CH10" t="str">
            <v>08-Barranca</v>
          </cell>
          <cell r="CJ10" t="str">
            <v>08-Biolley</v>
          </cell>
          <cell r="CZ10" t="str">
            <v>Agosto</v>
          </cell>
          <cell r="DB10" t="str">
            <v>Rollos</v>
          </cell>
          <cell r="DD10" t="str">
            <v>TE</v>
          </cell>
          <cell r="DJ10" t="str">
            <v>Permisos de uso</v>
          </cell>
          <cell r="DN10" t="str">
            <v>Palmito Silvestre</v>
          </cell>
          <cell r="DO10" t="str">
            <v xml:space="preserve"> Caza Mayor</v>
          </cell>
          <cell r="DR10" t="str">
            <v>Aclarar o ampliar la información en la casilla de observaciones.</v>
          </cell>
          <cell r="DS10" t="str">
            <v xml:space="preserve">SP </v>
          </cell>
          <cell r="DT10" t="str">
            <v>Informes</v>
          </cell>
          <cell r="DU10" t="str">
            <v>Fideicomisos</v>
          </cell>
          <cell r="DV10" t="str">
            <v>Taller</v>
          </cell>
          <cell r="DX10" t="str">
            <v>Fiscalización (supervisión y control) posterior al Pago S.A.</v>
          </cell>
          <cell r="DY10" t="str">
            <v>Otro</v>
          </cell>
          <cell r="DZ10" t="str">
            <v>Fincas cinegéticas</v>
          </cell>
          <cell r="ED10" t="str">
            <v>Estaciones de investigación</v>
          </cell>
          <cell r="EE10" t="str">
            <v>Orquídeas y plantas</v>
          </cell>
          <cell r="EG10" t="str">
            <v>Educación ambiental</v>
          </cell>
          <cell r="EH10" t="str">
            <v>Plantas</v>
          </cell>
          <cell r="EI10" t="str">
            <v>Biodiversidad</v>
          </cell>
          <cell r="EJ10" t="str">
            <v>Vivo</v>
          </cell>
          <cell r="EK10" t="str">
            <v>Agrícola</v>
          </cell>
          <cell r="EL10" t="str">
            <v>Brasil</v>
          </cell>
          <cell r="EM10" t="str">
            <v>Drenaje de Humedales</v>
          </cell>
          <cell r="EN10" t="str">
            <v>Instituto de Desarrollo Agrario (IDA)</v>
          </cell>
          <cell r="EO10" t="str">
            <v>Servicio Profesional</v>
          </cell>
          <cell r="ES10" t="str">
            <v>Cultivos</v>
          </cell>
          <cell r="EY10" t="str">
            <v>Educación ambiental</v>
          </cell>
          <cell r="FA10" t="str">
            <v>Reserva_Forestal</v>
          </cell>
          <cell r="FB10" t="str">
            <v>Cerro Las Vueltas_B08</v>
          </cell>
          <cell r="FC10" t="str">
            <v>Santos (ACOAPC)_CB08</v>
          </cell>
          <cell r="FD10" t="str">
            <v>Finca Sin Nombre_FE08</v>
          </cell>
          <cell r="FE10" t="str">
            <v>Palustrino Corral De Piedra_H08</v>
          </cell>
          <cell r="FF10" t="str">
            <v>Manglar de Potrero Grande_HR 09</v>
          </cell>
          <cell r="FH10" t="str">
            <v>Guanacaste_P08</v>
          </cell>
          <cell r="FI10" t="str">
            <v>Pacuare – Matina_R08</v>
          </cell>
          <cell r="FJ10" t="str">
            <v>Tamarindo (Se incorporo al PN Las baulas)_V08</v>
          </cell>
          <cell r="FK10" t="str">
            <v>Río Tiribí_Z08</v>
          </cell>
        </row>
        <row r="11">
          <cell r="A11" t="str">
            <v>ACT</v>
          </cell>
          <cell r="O11" t="str">
            <v>Santa_Ana_109</v>
          </cell>
          <cell r="P11" t="str">
            <v>Orotina_209</v>
          </cell>
          <cell r="R11" t="str">
            <v>San_Pablo_409</v>
          </cell>
          <cell r="S11" t="str">
            <v>Nandayure_509</v>
          </cell>
          <cell r="T11" t="str">
            <v>Parrita_609</v>
          </cell>
          <cell r="V11" t="str">
            <v>09_Pavas</v>
          </cell>
          <cell r="X11" t="str">
            <v>09_Rosario</v>
          </cell>
          <cell r="Y11" t="str">
            <v>09_Chires</v>
          </cell>
          <cell r="AN11" t="str">
            <v>09-Barú</v>
          </cell>
          <cell r="AP11" t="str">
            <v>09-Santiago Este (Río 2do)</v>
          </cell>
          <cell r="AQ11" t="str">
            <v>09-Alfaro</v>
          </cell>
          <cell r="AY11" t="str">
            <v>09-Palmera</v>
          </cell>
          <cell r="BE11" t="str">
            <v>09-Dulce Nombre</v>
          </cell>
          <cell r="BI11" t="str">
            <v>09-Santa Rosa</v>
          </cell>
          <cell r="BY11" t="str">
            <v>09-Tamarindo</v>
          </cell>
          <cell r="CH11" t="str">
            <v>09-Monte Verde</v>
          </cell>
          <cell r="CJ11" t="str">
            <v>09-Brunka</v>
          </cell>
          <cell r="CZ11" t="str">
            <v>Setiembre</v>
          </cell>
          <cell r="DB11" t="str">
            <v>Bultos</v>
          </cell>
          <cell r="DJ11" t="str">
            <v>Publicaciones</v>
          </cell>
          <cell r="DN11" t="str">
            <v>Mano de Tigre</v>
          </cell>
          <cell r="DO11" t="str">
            <v xml:space="preserve"> NA</v>
          </cell>
          <cell r="DS11" t="str">
            <v xml:space="preserve">SV </v>
          </cell>
          <cell r="DT11" t="str">
            <v>Manuales técnicos</v>
          </cell>
          <cell r="DU11" t="str">
            <v>FUNDECOR</v>
          </cell>
          <cell r="DV11" t="str">
            <v>Giras  educativas generales</v>
          </cell>
          <cell r="DX11" t="str">
            <v>Procesos conciliatorios (propuestas, seguimiento y ejecución)</v>
          </cell>
          <cell r="DZ11" t="str">
            <v>Acuario.</v>
          </cell>
          <cell r="ED11" t="str">
            <v>Miradores</v>
          </cell>
          <cell r="EE11" t="str">
            <v>Vehículos de transporte</v>
          </cell>
          <cell r="EG11" t="str">
            <v>Finanzas</v>
          </cell>
          <cell r="EH11" t="str">
            <v>Aclarar o ampliar la información en la casilla de observaciones.</v>
          </cell>
          <cell r="EI11" t="str">
            <v>Convención Ramsar</v>
          </cell>
          <cell r="EJ11" t="str">
            <v>Aclarar o ampliar la información en la casilla de observaciones.</v>
          </cell>
          <cell r="EK11" t="str">
            <v>NA</v>
          </cell>
          <cell r="EL11" t="str">
            <v>Canadá</v>
          </cell>
          <cell r="EM11" t="str">
            <v>Explotación de tajos o ríos, minería</v>
          </cell>
          <cell r="EN11" t="str">
            <v>Ministerio de Agricultura y Ganadería (MAG)</v>
          </cell>
          <cell r="EO11" t="str">
            <v>Aclarar o ampliar la información en la casilla de observaciones.</v>
          </cell>
          <cell r="ES11" t="str">
            <v>Yolillal</v>
          </cell>
          <cell r="EY11" t="str">
            <v>Finanzas</v>
          </cell>
          <cell r="FA11" t="str">
            <v>Refugio_de_Fauna_Silvestre</v>
          </cell>
          <cell r="FC11" t="str">
            <v>Playa Hermosa (ACOAPC)_CB09</v>
          </cell>
          <cell r="FD11" t="str">
            <v>Finca Los Naranjos_FE09</v>
          </cell>
          <cell r="FE11" t="str">
            <v>Lacustrino Bonilla Bonillita_H09</v>
          </cell>
          <cell r="FF11" t="str">
            <v xml:space="preserve">Laguna Repingue_HR 10 </v>
          </cell>
          <cell r="FH11" t="str">
            <v>Rincón De La Vieja_P09</v>
          </cell>
          <cell r="FI11" t="str">
            <v>Zona De Emergencia Volcán Arenal_R09</v>
          </cell>
          <cell r="FJ11" t="str">
            <v>Bosque Nacional Diría (Cambio a PN)_V09</v>
          </cell>
          <cell r="FK11" t="str">
            <v>Cerros De Turrubares_Z09</v>
          </cell>
        </row>
        <row r="12">
          <cell r="A12" t="str">
            <v>ACTO</v>
          </cell>
          <cell r="O12" t="str">
            <v>Alajuelita_110</v>
          </cell>
          <cell r="P12" t="str">
            <v>San_Carlos_210</v>
          </cell>
          <cell r="R12" t="str">
            <v>Sarapiqui_410</v>
          </cell>
          <cell r="S12" t="str">
            <v>La_Cruz_510</v>
          </cell>
          <cell r="T12" t="str">
            <v>Corredores_610</v>
          </cell>
          <cell r="V12" t="str">
            <v>10_Hatillo</v>
          </cell>
          <cell r="X12" t="str">
            <v>10_Damas (Fátima)</v>
          </cell>
          <cell r="AN12" t="str">
            <v>10-Río Nuevo</v>
          </cell>
          <cell r="AP12" t="str">
            <v>10-Desamparados</v>
          </cell>
          <cell r="AQ12" t="str">
            <v>10-Volio</v>
          </cell>
          <cell r="AY12" t="str">
            <v>10-Venado</v>
          </cell>
          <cell r="BE12" t="str">
            <v>10-Llano Grande</v>
          </cell>
          <cell r="BI12" t="str">
            <v>10-Tres Equis</v>
          </cell>
          <cell r="CH12" t="str">
            <v>10-Isla del Coco</v>
          </cell>
          <cell r="CZ12" t="str">
            <v>Octubre</v>
          </cell>
          <cell r="DB12" t="str">
            <v>Sacos</v>
          </cell>
          <cell r="DJ12" t="str">
            <v>Amarizaje</v>
          </cell>
          <cell r="DN12" t="str">
            <v>Suita</v>
          </cell>
          <cell r="DO12" t="str">
            <v>NA</v>
          </cell>
          <cell r="DS12" t="str">
            <v xml:space="preserve">SV </v>
          </cell>
          <cell r="DT12" t="str">
            <v>Mapas</v>
          </cell>
          <cell r="DU12" t="str">
            <v xml:space="preserve">Moore </v>
          </cell>
          <cell r="DV12" t="str">
            <v>Exhibiciones</v>
          </cell>
          <cell r="DX12" t="str">
            <v>Supervisión y control Planes de Manejo Forestal</v>
          </cell>
          <cell r="DZ12" t="str">
            <v>Serpentario.</v>
          </cell>
          <cell r="ED12" t="str">
            <v>Casetas de información</v>
          </cell>
          <cell r="EE12" t="str">
            <v>Mamíferos</v>
          </cell>
          <cell r="EG12" t="str">
            <v>Forestal</v>
          </cell>
          <cell r="EI12" t="str">
            <v>Código de Minería</v>
          </cell>
          <cell r="EK12" t="str">
            <v>Cabalgata</v>
          </cell>
          <cell r="EL12" t="str">
            <v>Colombia</v>
          </cell>
          <cell r="EM12" t="str">
            <v xml:space="preserve">Contaminación </v>
          </cell>
          <cell r="EN12" t="str">
            <v>Ministerio de Educación Pública (MEP)</v>
          </cell>
          <cell r="ES12" t="str">
            <v>Sabanas naturales</v>
          </cell>
          <cell r="EY12" t="str">
            <v>Forestal</v>
          </cell>
          <cell r="FA12" t="str">
            <v>Zona_Protectora</v>
          </cell>
          <cell r="FC12" t="str">
            <v>Pájaro Campana (ACOAPC) (ACA-T)_CB10</v>
          </cell>
          <cell r="FE12" t="str">
            <v>Río Cañas_H10</v>
          </cell>
          <cell r="FF12" t="str">
            <v>Cuenca Embalse Arenal _HR 11</v>
          </cell>
          <cell r="FH12" t="str">
            <v>Santa Rosa_P10</v>
          </cell>
          <cell r="FI12" t="str">
            <v>La Cureña ( derogado )_R10</v>
          </cell>
          <cell r="FJ12" t="str">
            <v>Bosque Alegre (mixto)_V10</v>
          </cell>
          <cell r="FK12" t="str">
            <v>Río Navarro y Río Sombrero_Z10</v>
          </cell>
        </row>
        <row r="13">
          <cell r="A13" t="str">
            <v>ACMIC</v>
          </cell>
          <cell r="O13" t="str">
            <v>Vazquez_C_111</v>
          </cell>
          <cell r="P13" t="str">
            <v>Alfaro_Ruiz_211</v>
          </cell>
          <cell r="S13" t="str">
            <v>Hojancha_511</v>
          </cell>
          <cell r="T13" t="str">
            <v>Garabito_611</v>
          </cell>
          <cell r="V13" t="str">
            <v>11_San Sebastían</v>
          </cell>
          <cell r="X13" t="str">
            <v>11_San Rafael (abajo)</v>
          </cell>
          <cell r="AN13" t="str">
            <v>11-Páramo</v>
          </cell>
          <cell r="AP13" t="str">
            <v>11-Turrúcares</v>
          </cell>
          <cell r="AQ13" t="str">
            <v>11-Concepción</v>
          </cell>
          <cell r="AY13" t="str">
            <v>11-Cutris (Boca de Arena)</v>
          </cell>
          <cell r="BE13" t="str">
            <v>11-Quebradilla</v>
          </cell>
          <cell r="BI13" t="str">
            <v>11-La Isabel</v>
          </cell>
          <cell r="CH13" t="str">
            <v>11-Cóbano</v>
          </cell>
          <cell r="CZ13" t="str">
            <v>Noviembre</v>
          </cell>
          <cell r="DB13" t="str">
            <v>Pacas</v>
          </cell>
          <cell r="DJ13" t="str">
            <v>Licencias</v>
          </cell>
          <cell r="DN13" t="str">
            <v>Troncos muertos de helecho</v>
          </cell>
          <cell r="DO13" t="str">
            <v>Pesca para nacionales dentro del ASP</v>
          </cell>
          <cell r="DS13" t="str">
            <v xml:space="preserve">SV </v>
          </cell>
          <cell r="DT13" t="str">
            <v>Revistas</v>
          </cell>
          <cell r="DU13" t="str">
            <v>Aclarar o ampliar la información en la casilla de observaciones.</v>
          </cell>
          <cell r="DV13" t="str">
            <v>Concursos en general</v>
          </cell>
          <cell r="DX13" t="str">
            <v>Supervisión y control Inventarios Forestales</v>
          </cell>
          <cell r="DZ13" t="str">
            <v>Ranario</v>
          </cell>
          <cell r="ED13" t="str">
            <v>Casetas cobro</v>
          </cell>
          <cell r="EE13" t="str">
            <v>Anfibios</v>
          </cell>
          <cell r="EG13" t="str">
            <v>Genero</v>
          </cell>
          <cell r="EI13" t="str">
            <v>Convención CITIES</v>
          </cell>
          <cell r="EK13" t="str">
            <v>Ecoturismo</v>
          </cell>
          <cell r="EL13" t="str">
            <v>Costa rica</v>
          </cell>
          <cell r="EM13" t="str">
            <v>Caza ilegal mayor o menor</v>
          </cell>
          <cell r="EN13" t="str">
            <v>Ministerio de Gobernación</v>
          </cell>
          <cell r="ES13" t="str">
            <v>Humedal</v>
          </cell>
          <cell r="EY13" t="str">
            <v>Genero</v>
          </cell>
          <cell r="FA13" t="str">
            <v>Fuera_ASP</v>
          </cell>
          <cell r="FC13" t="str">
            <v>Paso de las Lapas (ACOAPC)_CB11</v>
          </cell>
          <cell r="FE13" t="str">
            <v>Laguna Madrigal_H11</v>
          </cell>
          <cell r="FF13" t="str">
            <v>Turberas de Talamanca_</v>
          </cell>
          <cell r="FH13" t="str">
            <v>Tortuguero_P11</v>
          </cell>
          <cell r="FI13" t="str">
            <v>Cerro El Jardín( derogado )_R11</v>
          </cell>
          <cell r="FJ13" t="str">
            <v>Laguna Las Camelias  ( estatal )_V11</v>
          </cell>
          <cell r="FK13" t="str">
            <v>Cerro la Cangreja ( Cambio a PN )_Z11</v>
          </cell>
        </row>
        <row r="14">
          <cell r="O14" t="str">
            <v>Acosta_112</v>
          </cell>
          <cell r="P14" t="str">
            <v>Valverde_V_212</v>
          </cell>
          <cell r="X14" t="str">
            <v>12_Gravilias</v>
          </cell>
          <cell r="AP14" t="str">
            <v>12-Tambor o Santa Ana</v>
          </cell>
          <cell r="AQ14" t="str">
            <v>12-Zapotal</v>
          </cell>
          <cell r="AY14" t="str">
            <v>12-Monterrey (Sto. Domingo)</v>
          </cell>
          <cell r="BI14" t="str">
            <v>12-El Chirrípo</v>
          </cell>
          <cell r="CH14" t="str">
            <v>12-Chacarita</v>
          </cell>
          <cell r="CZ14" t="str">
            <v>Diciembre</v>
          </cell>
          <cell r="DB14" t="str">
            <v>Gramos</v>
          </cell>
          <cell r="DJ14" t="str">
            <v>Pernisos de Exportación</v>
          </cell>
          <cell r="DN14" t="str">
            <v>Bambú Silvestre</v>
          </cell>
          <cell r="DO14" t="str">
            <v xml:space="preserve"> Pesca para turistas dentro del ASP.</v>
          </cell>
          <cell r="DS14" t="str">
            <v xml:space="preserve">SV </v>
          </cell>
          <cell r="DT14" t="str">
            <v>Tesis</v>
          </cell>
          <cell r="DV14" t="str">
            <v>Seguimiento a proyectos Ambientales en comunidades o Centros Educativos</v>
          </cell>
          <cell r="DX14" t="str">
            <v>Supervisión y control Certificados de Origen ( SAF, PF )</v>
          </cell>
          <cell r="DZ14" t="str">
            <v>Aclarar o ampliar la información en la casilla de observaciones.</v>
          </cell>
          <cell r="ED14" t="str">
            <v>Comedores</v>
          </cell>
          <cell r="EE14" t="str">
            <v>Huevos de tortuga</v>
          </cell>
          <cell r="EG14" t="str">
            <v>Geografía</v>
          </cell>
          <cell r="EI14" t="str">
            <v>Arqueología</v>
          </cell>
          <cell r="EK14" t="str">
            <v>Parqueo   Para incluir</v>
          </cell>
          <cell r="EL14" t="str">
            <v>Cuba</v>
          </cell>
          <cell r="EM14" t="str">
            <v xml:space="preserve">Pesca ilegal </v>
          </cell>
          <cell r="EN14" t="str">
            <v>Ministerio de Justicia y Gracia</v>
          </cell>
          <cell r="ES14" t="str">
            <v>Marillal</v>
          </cell>
          <cell r="EY14" t="str">
            <v>Geografía</v>
          </cell>
          <cell r="FA14" t="str">
            <v>Otras_ASP</v>
          </cell>
          <cell r="FC14" t="str">
            <v>OSREO (ACOAPC)_CB12</v>
          </cell>
          <cell r="FE14" t="str">
            <v>Marino De Playa Blanca_H12</v>
          </cell>
          <cell r="FH14" t="str">
            <v>Corcovado_P12</v>
          </cell>
          <cell r="FJ14" t="str">
            <v>Mata Redonda  ( estatal )_V12</v>
          </cell>
          <cell r="FK14" t="str">
            <v>Río Grande_Z12</v>
          </cell>
        </row>
        <row r="15">
          <cell r="O15" t="str">
            <v>Tibas_113</v>
          </cell>
          <cell r="P15" t="str">
            <v>Upala_213</v>
          </cell>
          <cell r="X15" t="str">
            <v>13_Los Guidos</v>
          </cell>
          <cell r="AQ15" t="str">
            <v>13-Peñas Blancas (San Isid)</v>
          </cell>
          <cell r="AY15" t="str">
            <v>13-Pocosol</v>
          </cell>
          <cell r="CH15" t="str">
            <v>13-Chira</v>
          </cell>
          <cell r="DB15" t="str">
            <v>Piezas</v>
          </cell>
          <cell r="DJ15" t="str">
            <v>Concesión de Servcios</v>
          </cell>
          <cell r="DN15" t="str">
            <v>Raicilla</v>
          </cell>
          <cell r="DO15" t="str">
            <v>Pesca menor de edad.</v>
          </cell>
          <cell r="DS15" t="str">
            <v xml:space="preserve">SS </v>
          </cell>
          <cell r="DT15" t="str">
            <v>Calendarios – agendas</v>
          </cell>
          <cell r="DV15" t="str">
            <v>Atención de grupos organizados en ASP  Se propone eliminar</v>
          </cell>
          <cell r="DX15" t="str">
            <v>Supervisión y control PP</v>
          </cell>
          <cell r="ED15" t="str">
            <v>Baños</v>
          </cell>
          <cell r="EE15" t="str">
            <v>Sacos de lana</v>
          </cell>
          <cell r="EG15" t="str">
            <v>Geología</v>
          </cell>
          <cell r="EI15" t="str">
            <v>Ley de Pesca</v>
          </cell>
          <cell r="EK15" t="str">
            <v>Aclarar o ampliar la información en la casilla de observaciones.</v>
          </cell>
          <cell r="EL15" t="str">
            <v>Chile</v>
          </cell>
          <cell r="EM15" t="str">
            <v>Extracción ilegal de flora</v>
          </cell>
          <cell r="EN15" t="str">
            <v>Ministerio de la Presidencia</v>
          </cell>
          <cell r="ES15" t="str">
            <v>Helechal</v>
          </cell>
          <cell r="EY15" t="str">
            <v>Geología</v>
          </cell>
          <cell r="FC15" t="str">
            <v>Fuentes de Vida (ACLA-P)_CB13</v>
          </cell>
          <cell r="FE15" t="str">
            <v>Nacional Cariari_H13</v>
          </cell>
          <cell r="FH15" t="str">
            <v>Piedras Blancas_P13</v>
          </cell>
          <cell r="FJ15" t="str">
            <v>Fernando Castro Cervantes (mixto)_V13</v>
          </cell>
          <cell r="FK15" t="str">
            <v>Cerro Nara_Z13</v>
          </cell>
        </row>
        <row r="16">
          <cell r="O16" t="str">
            <v xml:space="preserve"> Moravia_114</v>
          </cell>
          <cell r="P16" t="str">
            <v>Los_Chiles_214</v>
          </cell>
          <cell r="CH16" t="str">
            <v>14-Acapulco</v>
          </cell>
          <cell r="DB16" t="str">
            <v>Aclarar o ampliar la información en la casilla de observaciones.</v>
          </cell>
          <cell r="DJ16" t="str">
            <v>Recaudación " Timbre ProParques naciuonales"</v>
          </cell>
          <cell r="DN16" t="str">
            <v>Aclarar o ampliar la información en la casilla de observaciones.</v>
          </cell>
          <cell r="DS16" t="str">
            <v xml:space="preserve">SS </v>
          </cell>
          <cell r="DT16" t="str">
            <v>Juegos educativos ambientales</v>
          </cell>
          <cell r="DV16" t="str">
            <v>Reuniones de coordinación y seguimiento en gestión ambiental</v>
          </cell>
          <cell r="DX16" t="str">
            <v>Supervisión y control permisos de uso</v>
          </cell>
          <cell r="ED16" t="str">
            <v>Duchas “abiertas”</v>
          </cell>
          <cell r="EE16" t="str">
            <v>Carey</v>
          </cell>
          <cell r="EG16" t="str">
            <v>Legal</v>
          </cell>
          <cell r="EI16" t="str">
            <v>Aclarar o ampliar la información en la casilla de observaciones.</v>
          </cell>
          <cell r="EL16" t="str">
            <v>El salvador</v>
          </cell>
          <cell r="EM16" t="str">
            <v>Extracción ilegal de fauna</v>
          </cell>
          <cell r="EN16" t="str">
            <v>Ministerio de Obras Públicas y Transportes (MOPT)</v>
          </cell>
          <cell r="ES16" t="str">
            <v>Aclarar o ampliar la información en la casilla de observaciones.</v>
          </cell>
          <cell r="EY16" t="str">
            <v>Legal</v>
          </cell>
          <cell r="FC16" t="str">
            <v>Fila Langusiana (ACLA-P)_CB14</v>
          </cell>
          <cell r="FE16" t="str">
            <v>Manglar ( Fuera de ASP )_H14</v>
          </cell>
          <cell r="FH16" t="str">
            <v>Marino Ballena_P14</v>
          </cell>
          <cell r="FJ16" t="str">
            <v>Corredor Fronterizo  ( estatal )_V14</v>
          </cell>
          <cell r="FK16" t="str">
            <v>El Chayote_Z14</v>
          </cell>
        </row>
        <row r="17">
          <cell r="O17" t="str">
            <v>Montes_Oca_115</v>
          </cell>
          <cell r="P17" t="str">
            <v>Guatuso_215</v>
          </cell>
          <cell r="CH17" t="str">
            <v>15-El Roble</v>
          </cell>
          <cell r="DJ17" t="str">
            <v>Pago por Daño Ambniental</v>
          </cell>
          <cell r="DS17" t="str">
            <v xml:space="preserve">SS </v>
          </cell>
          <cell r="DT17" t="str">
            <v>Carpetas</v>
          </cell>
          <cell r="DV17" t="str">
            <v>Campañas Educativas y de divulgación (radio, TV, prensa escrita)</v>
          </cell>
          <cell r="DX17" t="str">
            <v>Valoración del daño ambiental</v>
          </cell>
          <cell r="ED17" t="str">
            <v>Servicios sanitarios</v>
          </cell>
          <cell r="EE17" t="str">
            <v>Reptiles</v>
          </cell>
          <cell r="EG17" t="str">
            <v>Mercadeo</v>
          </cell>
          <cell r="EL17" t="str">
            <v>España</v>
          </cell>
          <cell r="EM17" t="str">
            <v>Tenencia ilegal de fauna</v>
          </cell>
          <cell r="EN17" t="str">
            <v>Ministerio de Salud (MS)</v>
          </cell>
          <cell r="EY17" t="str">
            <v>Mercadeo</v>
          </cell>
          <cell r="FC17" t="str">
            <v>Río Cañas (ACLA-P)_CB15</v>
          </cell>
          <cell r="FE17" t="str">
            <v>Estero De Puntarenas y Manglares Asociados_H15</v>
          </cell>
          <cell r="FH17" t="str">
            <v>Manuel Antonio_P15</v>
          </cell>
          <cell r="FJ17" t="str">
            <v>Limoncito (mixto)_V15</v>
          </cell>
          <cell r="FK17" t="str">
            <v>Cuenca Río Tuis_Z15</v>
          </cell>
        </row>
        <row r="18">
          <cell r="O18" t="str">
            <v>Turrubares_116</v>
          </cell>
          <cell r="CH18" t="str">
            <v>16-Arancibia</v>
          </cell>
          <cell r="DJ18" t="str">
            <v>Convenios</v>
          </cell>
          <cell r="DS18" t="str">
            <v xml:space="preserve">SS </v>
          </cell>
          <cell r="DT18" t="str">
            <v>Series librillos educativos</v>
          </cell>
          <cell r="DV18" t="str">
            <v>Asesoramiento y coordinación con Municipalidades</v>
          </cell>
          <cell r="DX18" t="str">
            <v>Orería</v>
          </cell>
          <cell r="ED18" t="str">
            <v>Letrinas</v>
          </cell>
          <cell r="EE18" t="str">
            <v>Pieles</v>
          </cell>
          <cell r="EG18" t="str">
            <v>Meteorología</v>
          </cell>
          <cell r="EL18" t="str">
            <v>Estados unidos</v>
          </cell>
          <cell r="EM18" t="str">
            <v>Comercio de fauna o flora silvestre</v>
          </cell>
          <cell r="EN18" t="str">
            <v>Ministerio de Seguridad Pública ( MSP)</v>
          </cell>
          <cell r="EY18" t="str">
            <v>Meteorología</v>
          </cell>
          <cell r="FC18" t="str">
            <v>Alexander Skutch (ACLA-P)_CB16</v>
          </cell>
          <cell r="FH18" t="str">
            <v>Cahuita_P16</v>
          </cell>
          <cell r="FJ18" t="str">
            <v>Finca Hacienda La Avellana (privado)_V16</v>
          </cell>
          <cell r="FK18" t="str">
            <v>Tivives_Z16</v>
          </cell>
        </row>
        <row r="19">
          <cell r="O19" t="str">
            <v>Dota_117</v>
          </cell>
          <cell r="DJ19" t="str">
            <v>Otros Ingresos</v>
          </cell>
          <cell r="DS19" t="str">
            <v xml:space="preserve">SS </v>
          </cell>
          <cell r="DT19" t="str">
            <v xml:space="preserve">Guías </v>
          </cell>
          <cell r="DV19" t="str">
            <v>Elaboración de exhibiciones temporales  Se propone eliminar</v>
          </cell>
          <cell r="DX19" t="str">
            <v>Prevención y control de Incendios</v>
          </cell>
          <cell r="ED19" t="str">
            <v>Ranchos almuerzo</v>
          </cell>
          <cell r="EE19" t="str">
            <v>Herramientas</v>
          </cell>
          <cell r="EG19" t="str">
            <v>Proyectos</v>
          </cell>
          <cell r="EL19" t="str">
            <v>Finlandia</v>
          </cell>
          <cell r="EM19" t="str">
            <v>Comercio de fauna o flora silvestre de CITIES</v>
          </cell>
          <cell r="EN19" t="str">
            <v>Ministerio Público</v>
          </cell>
          <cell r="EY19" t="str">
            <v>Proyectos</v>
          </cell>
          <cell r="FC19" t="str">
            <v>El Quetzal-Tres Colinas (ACLA-P)_CB17</v>
          </cell>
          <cell r="FH19" t="str">
            <v>Chirrípo_P17</v>
          </cell>
          <cell r="FJ19" t="str">
            <v>La Marta (privado) _V17</v>
          </cell>
          <cell r="FK19" t="str">
            <v>Acuíferos Guácimo y Pococí_Z17</v>
          </cell>
        </row>
        <row r="20">
          <cell r="O20" t="str">
            <v>Curridabat_118</v>
          </cell>
          <cell r="DS20" t="str">
            <v xml:space="preserve">SS </v>
          </cell>
          <cell r="DT20" t="str">
            <v>Videos</v>
          </cell>
          <cell r="DV20" t="str">
            <v>Intercambio de experiencias con funcionarios y sociedad civil</v>
          </cell>
          <cell r="DX20" t="str">
            <v>Permisos de acceso. Criterio Técnico CONAGEBIO</v>
          </cell>
          <cell r="ED20" t="str">
            <v>Refugios</v>
          </cell>
          <cell r="EE20" t="str">
            <v>Maquinaria</v>
          </cell>
          <cell r="EG20" t="str">
            <v>Recursos humanos</v>
          </cell>
          <cell r="EL20" t="str">
            <v>Francia</v>
          </cell>
          <cell r="EM20" t="str">
            <v>Invasión a terrenos estatales</v>
          </cell>
          <cell r="EN20" t="str">
            <v>Organismo de Investigación Judicial ( O.I.J )</v>
          </cell>
          <cell r="EY20" t="str">
            <v>Recursos humanos</v>
          </cell>
          <cell r="FC20" t="str">
            <v>Moín-Tortuguero (ACLA-C)_CB18</v>
          </cell>
          <cell r="FH20" t="str">
            <v>Internacional La Amistad_P18</v>
          </cell>
          <cell r="FJ20" t="str">
            <v>Punta Leona (privado)_V18</v>
          </cell>
          <cell r="FK20" t="str">
            <v>Arenal – Monteverde_Z18</v>
          </cell>
        </row>
        <row r="21">
          <cell r="O21" t="str">
            <v>Perez_Zeledon_119</v>
          </cell>
          <cell r="DS21" t="str">
            <v>SS Aclarar o ampliar la información en la casilla de observaciones.</v>
          </cell>
          <cell r="DT21" t="str">
            <v>Cuadernillos Educativos</v>
          </cell>
          <cell r="DV21" t="str">
            <v>Celebraciones especiales</v>
          </cell>
          <cell r="DX21" t="str">
            <v>Asistencia juicios declaraciones y similares</v>
          </cell>
          <cell r="ED21" t="str">
            <v>Anfiteatros</v>
          </cell>
          <cell r="EE21" t="str">
            <v>Corales</v>
          </cell>
          <cell r="EG21" t="str">
            <v>Sistemas de información</v>
          </cell>
          <cell r="EL21" t="str">
            <v>Guatemala</v>
          </cell>
          <cell r="EM21" t="str">
            <v>Invasión a zonas de protección</v>
          </cell>
          <cell r="EN21" t="str">
            <v>Policía de Transito</v>
          </cell>
          <cell r="EY21" t="str">
            <v>Sistemas de información</v>
          </cell>
          <cell r="FC21" t="str">
            <v>Talamanca-Caribe (ACLA-C)_CB19</v>
          </cell>
          <cell r="FH21" t="str">
            <v>Barbilla_P19</v>
          </cell>
          <cell r="FJ21" t="str">
            <v>Finantica (privado) ( derogado )_V19</v>
          </cell>
          <cell r="FK21" t="str">
            <v>Tenorio_Z19</v>
          </cell>
        </row>
        <row r="22">
          <cell r="O22" t="str">
            <v>Leon_Cortes_120</v>
          </cell>
          <cell r="DS22" t="str">
            <v xml:space="preserve">SM </v>
          </cell>
          <cell r="DT22" t="str">
            <v>Juegos Educativos</v>
          </cell>
          <cell r="DV22" t="str">
            <v>Campañas de limpieza</v>
          </cell>
          <cell r="DX22" t="str">
            <v>Asistencia  inspecciones oculares con jueces o agentes</v>
          </cell>
          <cell r="ED22" t="str">
            <v>Sala exhibición</v>
          </cell>
          <cell r="EE22" t="str">
            <v>Carne</v>
          </cell>
          <cell r="EG22" t="str">
            <v>Computación</v>
          </cell>
          <cell r="EL22" t="str">
            <v>Holanda</v>
          </cell>
          <cell r="EM22" t="str">
            <v>Incendios forestales</v>
          </cell>
          <cell r="EN22" t="str">
            <v>UNA</v>
          </cell>
          <cell r="EY22" t="str">
            <v>Computación</v>
          </cell>
          <cell r="FC22" t="str">
            <v>Volcánica Central-Talamanca (ACCVC) (ACLA-C)_CB20</v>
          </cell>
          <cell r="FH22" t="str">
            <v>Isla Del Coco_P20</v>
          </cell>
          <cell r="FJ22" t="str">
            <v>Camaronal (mixto)_V20</v>
          </cell>
          <cell r="FK22" t="str">
            <v>Miravalles_Z20</v>
          </cell>
        </row>
        <row r="23">
          <cell r="DS23" t="str">
            <v xml:space="preserve">SM </v>
          </cell>
          <cell r="DT23" t="str">
            <v>Guías interpretativos</v>
          </cell>
          <cell r="DV23" t="str">
            <v>Caminata guiada a las ASP o corredor biológico</v>
          </cell>
          <cell r="DX23" t="str">
            <v>Supervisión de estudios de impacto ambiental</v>
          </cell>
          <cell r="ED23" t="str">
            <v>Muelles</v>
          </cell>
          <cell r="EE23" t="str">
            <v>Peces</v>
          </cell>
          <cell r="EG23" t="str">
            <v>Turismo</v>
          </cell>
          <cell r="EL23" t="str">
            <v>Honduras</v>
          </cell>
          <cell r="EM23" t="str">
            <v>Transporte de flora y fauna</v>
          </cell>
          <cell r="EN23" t="str">
            <v>UCR</v>
          </cell>
          <cell r="EY23" t="str">
            <v>Turismo</v>
          </cell>
          <cell r="FC23" t="str">
            <v>Cordillera a Cordillera (ACLA-C)_CB21</v>
          </cell>
          <cell r="FH23" t="str">
            <v>Palo Verde_P21</v>
          </cell>
          <cell r="FJ23" t="str">
            <v>Iguanita  ( estatal )_V21</v>
          </cell>
          <cell r="FK23" t="str">
            <v>Tortuguero_Z21</v>
          </cell>
        </row>
        <row r="24">
          <cell r="DS24" t="str">
            <v>SM Aclarar o ampliar la información en la casilla de observaciones.</v>
          </cell>
          <cell r="DT24" t="str">
            <v>Aclarar o ampliar la información en la casilla de observaciones.</v>
          </cell>
          <cell r="DV24" t="str">
            <v>Laboratorios con sociedad civil</v>
          </cell>
          <cell r="DX24" t="str">
            <v>Supervisión de fuentes de contaminación ( vertidos )</v>
          </cell>
          <cell r="ED24" t="str">
            <v>Corrales</v>
          </cell>
          <cell r="EE24" t="str">
            <v xml:space="preserve"> Artes de Pesca</v>
          </cell>
          <cell r="EG24" t="str">
            <v>Administración empresas</v>
          </cell>
          <cell r="EL24" t="str">
            <v>Irak</v>
          </cell>
          <cell r="EM24" t="str">
            <v>Eliminación de sotobosque</v>
          </cell>
          <cell r="EN24" t="str">
            <v>Instituto Tecnológico</v>
          </cell>
          <cell r="EY24" t="str">
            <v>Administración empresas</v>
          </cell>
          <cell r="FC24" t="str">
            <v>Morocochas (ACG)_CB22</v>
          </cell>
          <cell r="FH24" t="str">
            <v>Volcán Tenorio_P22</v>
          </cell>
          <cell r="FJ24" t="str">
            <v>Dr. Archie Carr  ( estatal )_V22</v>
          </cell>
          <cell r="FK24" t="str">
            <v>Cuenca Del Río Banano_Z22</v>
          </cell>
        </row>
        <row r="25">
          <cell r="DV25" t="str">
            <v>Sesiones de Planificación y evaluación</v>
          </cell>
          <cell r="DX25" t="str">
            <v>Seguimiento a denuncias en los tribunales</v>
          </cell>
          <cell r="ED25" t="str">
            <v>Establos</v>
          </cell>
          <cell r="EE25" t="str">
            <v>Aclarar o ampliar la información en la casilla de observaciones.</v>
          </cell>
          <cell r="EG25" t="str">
            <v>Incendios forestales</v>
          </cell>
          <cell r="EL25" t="str">
            <v>Irán</v>
          </cell>
          <cell r="EM25" t="str">
            <v>Introducción especies exóticas</v>
          </cell>
          <cell r="EN25" t="str">
            <v>UNED</v>
          </cell>
          <cell r="EY25" t="str">
            <v>Incendios forestales</v>
          </cell>
          <cell r="FC25" t="str">
            <v>Rincón Rain Forest (ACG)_CB23</v>
          </cell>
          <cell r="FH25" t="str">
            <v>Volcán Irazú_P23</v>
          </cell>
          <cell r="FJ25" t="str">
            <v>Costa Esmeralda (privado)_V23</v>
          </cell>
          <cell r="FK25" t="str">
            <v>Río Toro_Z23</v>
          </cell>
        </row>
        <row r="26">
          <cell r="DV26" t="str">
            <v>Campañas de siembra de árboles</v>
          </cell>
          <cell r="DX26" t="str">
            <v>Notificaciones</v>
          </cell>
          <cell r="ED26" t="str">
            <v>Museo</v>
          </cell>
          <cell r="EG26" t="str">
            <v>Salud</v>
          </cell>
          <cell r="EL26" t="str">
            <v>Israel</v>
          </cell>
          <cell r="EM26" t="str">
            <v>Relleno de humedales</v>
          </cell>
          <cell r="EN26" t="str">
            <v>Universidades privadas</v>
          </cell>
          <cell r="EY26" t="str">
            <v>Salud</v>
          </cell>
          <cell r="FC26" t="str">
            <v>Rincón Cacao (ACG)_CB24</v>
          </cell>
          <cell r="FH26" t="str">
            <v>Tapantí Macizo Cerro de la Muerte_P24</v>
          </cell>
          <cell r="FJ26" t="str">
            <v>Estica Ltda. (privado) (derogado)_V24</v>
          </cell>
          <cell r="FK26" t="str">
            <v>Quitirrisí_Z24</v>
          </cell>
        </row>
        <row r="27">
          <cell r="DV27" t="str">
            <v>Seguimiento a los procesos de educación ambiental con funcionarios</v>
          </cell>
          <cell r="DX27" t="str">
            <v>Inspecciones realizadas para la aprobación de planes de manejo forestal</v>
          </cell>
          <cell r="ED27" t="str">
            <v>Estacionamiento</v>
          </cell>
          <cell r="EG27" t="str">
            <v>Manejo  RN</v>
          </cell>
          <cell r="EL27" t="str">
            <v>Italia</v>
          </cell>
          <cell r="EM27" t="str">
            <v>Corta manglar</v>
          </cell>
          <cell r="EN27" t="str">
            <v>Organizaciones locales</v>
          </cell>
          <cell r="EY27" t="str">
            <v>Manejo  RN</v>
          </cell>
          <cell r="FC27" t="str">
            <v>Cobri Surac (ACCVC)_CB25</v>
          </cell>
          <cell r="FH27" t="str">
            <v>Carara_P25</v>
          </cell>
          <cell r="FJ27" t="str">
            <v>Bahía Junquillal  ( estatal )_V25</v>
          </cell>
          <cell r="FK27" t="str">
            <v>Península De Nicoya_Z25</v>
          </cell>
        </row>
        <row r="28">
          <cell r="DV28" t="str">
            <v>Charla y caminata guiada</v>
          </cell>
          <cell r="DX28" t="str">
            <v>Inspecciones realizadas para la aprobación de inventarios forestales</v>
          </cell>
          <cell r="ED28" t="str">
            <v>Alcantarillas</v>
          </cell>
          <cell r="EG28" t="str">
            <v>Secretaria</v>
          </cell>
          <cell r="EL28" t="str">
            <v>Japón</v>
          </cell>
          <cell r="EM28" t="str">
            <v>Orería</v>
          </cell>
          <cell r="EN28" t="str">
            <v>Individual</v>
          </cell>
          <cell r="EY28" t="str">
            <v>Secretaria</v>
          </cell>
          <cell r="FC28" t="str">
            <v>Montes del Aguacate (ACCVC)_CB26</v>
          </cell>
          <cell r="FH28" t="str">
            <v>La Cangreja_P26</v>
          </cell>
          <cell r="FJ28" t="str">
            <v>Cacyra (privado)_V26</v>
          </cell>
          <cell r="FK28" t="str">
            <v>Monte Alto_Z26</v>
          </cell>
        </row>
        <row r="29">
          <cell r="DV29" t="str">
            <v>Elaboración de material educativo y divulgativo</v>
          </cell>
          <cell r="DX29" t="str">
            <v>Inspecciones realizadas para la aprobación de certificados de origen</v>
          </cell>
          <cell r="ED29" t="str">
            <v>Acueductos</v>
          </cell>
          <cell r="EG29" t="str">
            <v>Planificacion</v>
          </cell>
          <cell r="EL29" t="str">
            <v>México</v>
          </cell>
          <cell r="EM29" t="str">
            <v xml:space="preserve">Hallazgos </v>
          </cell>
          <cell r="EN29" t="str">
            <v>ASVO</v>
          </cell>
          <cell r="EY29" t="str">
            <v>Planificacion</v>
          </cell>
          <cell r="FC29" t="str">
            <v>Paso de las Nubes (ACCVC) (ACA-HN)_CB27</v>
          </cell>
          <cell r="FH29" t="str">
            <v>Diría_P27</v>
          </cell>
          <cell r="FJ29" t="str">
            <v>Agua Buena (privado)_V27</v>
          </cell>
          <cell r="FK29" t="str">
            <v>Montes De Oro_Z27</v>
          </cell>
        </row>
        <row r="30">
          <cell r="DV30" t="str">
            <v>Aclarar o ampliar la información en la casilla de observaciones.</v>
          </cell>
          <cell r="DX30" t="str">
            <v>Inspecciones realizadas para la aprobación de permisos p.</v>
          </cell>
          <cell r="ED30" t="str">
            <v>Área acampar</v>
          </cell>
          <cell r="EG30" t="str">
            <v xml:space="preserve"> Planificaciòn</v>
          </cell>
          <cell r="EL30" t="str">
            <v>Nicaragua</v>
          </cell>
          <cell r="EM30" t="str">
            <v>Aclarar o ampliar la información en la casilla de observaciones.</v>
          </cell>
          <cell r="EN30" t="str">
            <v>Fundaciones</v>
          </cell>
          <cell r="EY30" t="str">
            <v xml:space="preserve"> Planificaciòn</v>
          </cell>
          <cell r="FC30" t="str">
            <v>Fila Zapotal ( ACA-T)_CB28</v>
          </cell>
          <cell r="FH30" t="str">
            <v>Los Quetzales_P28</v>
          </cell>
          <cell r="FJ30" t="str">
            <v>Werner Sauter (mixto)_V28</v>
          </cell>
          <cell r="FK30" t="str">
            <v>Cerro La Cruz_Z28</v>
          </cell>
        </row>
        <row r="31">
          <cell r="DX31" t="str">
            <v>Puestos fijos</v>
          </cell>
          <cell r="ED31" t="str">
            <v>Sala proyecciones</v>
          </cell>
          <cell r="EG31" t="str">
            <v>Administracion de ASP</v>
          </cell>
          <cell r="EL31" t="str">
            <v>Noruega</v>
          </cell>
          <cell r="EN31" t="str">
            <v xml:space="preserve"> Servicio Nacional de Guadacostas</v>
          </cell>
          <cell r="EY31" t="str">
            <v>Administracion de ASP</v>
          </cell>
          <cell r="FC31" t="str">
            <v>Lago Arenal-Tenorio (ACA-T)_CB29</v>
          </cell>
          <cell r="FJ31" t="str">
            <v>Rhr Bancas (no renovo)_V29</v>
          </cell>
          <cell r="FK31" t="str">
            <v>Cuenca  Del Río Abangares_Z29</v>
          </cell>
        </row>
        <row r="32">
          <cell r="DX32" t="str">
            <v>Inspección a ferias del agricultor</v>
          </cell>
          <cell r="ED32" t="str">
            <v>Áreas verdes</v>
          </cell>
          <cell r="EG32" t="str">
            <v>Primaria</v>
          </cell>
          <cell r="EL32" t="str">
            <v>Panamá</v>
          </cell>
          <cell r="EN32" t="str">
            <v>MINAET</v>
          </cell>
          <cell r="EY32" t="str">
            <v>Primaria</v>
          </cell>
          <cell r="FC32" t="str">
            <v>Miravalles-Santa Rosa (ACA-T)_CB30</v>
          </cell>
          <cell r="FJ32" t="str">
            <v>Hacienda Copano (privado)_V30</v>
          </cell>
          <cell r="FK32" t="str">
            <v>Cuenca  Del  Río Siquirres_Z30</v>
          </cell>
        </row>
        <row r="33">
          <cell r="DX33" t="str">
            <v>Inspección a establecimientos comerciales</v>
          </cell>
          <cell r="ED33" t="str">
            <v>Campos aterrizaje</v>
          </cell>
          <cell r="EG33" t="str">
            <v>Secundaria</v>
          </cell>
          <cell r="EL33" t="str">
            <v>Paraguay</v>
          </cell>
          <cell r="EN33" t="str">
            <v>Aclarar o ampliar la información en la casilla de observaciones.</v>
          </cell>
          <cell r="EY33" t="str">
            <v>Secundaria</v>
          </cell>
          <cell r="FC33" t="str">
            <v>Miravalles-Rincón de la Vieja (ACA-T)_CB31</v>
          </cell>
          <cell r="FJ33" t="str">
            <v>La Ceiba (privado)_V31</v>
          </cell>
          <cell r="FK33" t="str">
            <v>Quebrada Rosario_Z31</v>
          </cell>
        </row>
        <row r="34">
          <cell r="DX34" t="str">
            <v>Inspecciones solicitadas por Instituciones: Defensoría, IDA, Contraloría, Tribunales, Municipalidades.</v>
          </cell>
          <cell r="ED34" t="str">
            <v>Cercas</v>
          </cell>
          <cell r="EG34" t="str">
            <v>Aclarar o ampliar la información en la casilla de observaciones.</v>
          </cell>
          <cell r="EL34" t="str">
            <v>Perú</v>
          </cell>
          <cell r="EY34" t="str">
            <v>Aclarar o ampliar la información en la casilla de observaciones.</v>
          </cell>
          <cell r="FC34" t="str">
            <v>Rincón-Barbudal (ACA-T)_CB32</v>
          </cell>
          <cell r="FJ34" t="str">
            <v>Forestal Golfito S.A. (privado) (no renovo)_V32</v>
          </cell>
          <cell r="FK34" t="str">
            <v>Cerro El Chompipe_Z32</v>
          </cell>
        </row>
        <row r="35">
          <cell r="DX35" t="str">
            <v>Sobrevuelos</v>
          </cell>
          <cell r="ED35" t="str">
            <v>Rondas corta fuego</v>
          </cell>
          <cell r="EL35" t="str">
            <v>Portugal</v>
          </cell>
          <cell r="FC35" t="str">
            <v>Tenorio-Miravalles (ACA-T)_CB33</v>
          </cell>
          <cell r="FJ35" t="str">
            <v>Rancho La Merced (mixto)_V33</v>
          </cell>
        </row>
        <row r="36">
          <cell r="DX36" t="str">
            <v>Inspecciones para concesión de aguas</v>
          </cell>
          <cell r="ED36" t="str">
            <v>Carriles límites</v>
          </cell>
          <cell r="EL36" t="str">
            <v>Reino Unido (Gran Bretaña)</v>
          </cell>
          <cell r="FC36" t="str">
            <v>Fila Nambiral (ACA-T)_CB34</v>
          </cell>
          <cell r="FJ36" t="str">
            <v>Finca Barú Del Pacifico (mixto)_V34</v>
          </cell>
        </row>
        <row r="37">
          <cell r="DX37" t="str">
            <v>Patrullaje y operativo en áreas marinas</v>
          </cell>
          <cell r="ED37" t="str">
            <v>Aclarar o ampliar la información en la casilla de observaciones.</v>
          </cell>
          <cell r="EL37" t="str">
            <v>República Popular China</v>
          </cell>
          <cell r="FC37" t="str">
            <v>Las Camelias (ACA-HN)_CB35</v>
          </cell>
          <cell r="FJ37" t="str">
            <v>Portalón (mixto)_V35</v>
          </cell>
        </row>
        <row r="38">
          <cell r="DX38" t="str">
            <v>Pendiente por incluir ACCVC ( manantiales )</v>
          </cell>
          <cell r="EL38" t="str">
            <v>Suecia</v>
          </cell>
          <cell r="FC38" t="str">
            <v>Ruta Los Malekus-Medio Queso (ACA-HN) (ACA-T)_CB36</v>
          </cell>
          <cell r="FJ38" t="str">
            <v>Aviarios Del Caribe (privado)_V36</v>
          </cell>
        </row>
        <row r="39">
          <cell r="DX39" t="str">
            <v>Control de pesca ilegal en el mar.</v>
          </cell>
          <cell r="EL39" t="str">
            <v>Suiza</v>
          </cell>
          <cell r="FC39" t="str">
            <v>San Juan La Selva (ACA-HN) (ACCVC)_CB37</v>
          </cell>
          <cell r="FJ39" t="str">
            <v>Punta Río Claro (mixto)_V37</v>
          </cell>
        </row>
        <row r="40">
          <cell r="DX40" t="str">
            <v>Aclarar o ampliar la información en la casilla de observaciones.</v>
          </cell>
          <cell r="EL40" t="str">
            <v>Uruguay</v>
          </cell>
          <cell r="FJ40" t="str">
            <v>Joseph Steve Friedman (privado)_V38</v>
          </cell>
        </row>
        <row r="41">
          <cell r="EL41" t="str">
            <v>Venezuela</v>
          </cell>
          <cell r="FJ41" t="str">
            <v>Cataratas De Cerro Redondo (privado )_V39</v>
          </cell>
        </row>
        <row r="42">
          <cell r="EL42" t="str">
            <v>Aclarar o ampliar la información en la casilla de observaciones.</v>
          </cell>
          <cell r="FJ42" t="str">
            <v>Transilvania (privado)_V40</v>
          </cell>
        </row>
        <row r="43">
          <cell r="FJ43" t="str">
            <v>Donald Peter Hayes (privado)_V41</v>
          </cell>
        </row>
        <row r="44">
          <cell r="FJ44" t="str">
            <v>Preciosa Platanares (mixto_V42</v>
          </cell>
        </row>
        <row r="45">
          <cell r="FJ45" t="str">
            <v>Romelia (mixto)_V43</v>
          </cell>
        </row>
        <row r="46">
          <cell r="FJ46" t="str">
            <v>Curi Cancha (privado) _V44</v>
          </cell>
        </row>
        <row r="47">
          <cell r="FJ47" t="str">
            <v>Cerro Dantas (privado)_V45</v>
          </cell>
        </row>
        <row r="48">
          <cell r="FJ48" t="str">
            <v>Jaguarundi ( privado)_V46</v>
          </cell>
        </row>
        <row r="49">
          <cell r="FJ49" t="str">
            <v>La Ensenada (mixto)_V47</v>
          </cell>
        </row>
        <row r="50">
          <cell r="FJ50" t="str">
            <v>Surtubal (privado)_V48</v>
          </cell>
        </row>
        <row r="51">
          <cell r="FJ51" t="str">
            <v>Playa Hermosa-Punta Mala (mixto)_V49</v>
          </cell>
        </row>
        <row r="52">
          <cell r="FJ52" t="str">
            <v>Pejeperro (mixto)_V50</v>
          </cell>
        </row>
        <row r="53">
          <cell r="FJ53" t="str">
            <v>Carate (privado)_V51</v>
          </cell>
        </row>
        <row r="54">
          <cell r="FJ54" t="str">
            <v>Lagunazul (privado)_V52</v>
          </cell>
        </row>
        <row r="55">
          <cell r="FJ55" t="str">
            <v>Río Oro (Estatal)_V53</v>
          </cell>
        </row>
        <row r="56">
          <cell r="FJ56" t="str">
            <v>Osa (mixto)_V54</v>
          </cell>
        </row>
        <row r="57">
          <cell r="FJ57" t="str">
            <v>Quillotro (mixto)_V55</v>
          </cell>
        </row>
        <row r="58">
          <cell r="FJ58" t="str">
            <v>Páramo (privado)_V56</v>
          </cell>
        </row>
        <row r="59">
          <cell r="FJ59" t="str">
            <v>Río Piro (se unio con V54)_V57</v>
          </cell>
        </row>
        <row r="60">
          <cell r="FJ60" t="str">
            <v>Cueva del murciélago (privado)_V58</v>
          </cell>
        </row>
        <row r="61">
          <cell r="FJ61" t="str">
            <v>Isla San Lucas_V59</v>
          </cell>
        </row>
        <row r="62">
          <cell r="FJ62" t="str">
            <v>Cipanci  ( estatal )_V60</v>
          </cell>
        </row>
        <row r="63">
          <cell r="FJ63" t="str">
            <v>R.N.S La Tirimbina ( privado )_V61</v>
          </cell>
        </row>
        <row r="64">
          <cell r="FJ64" t="str">
            <v>Isla Chora  ( estatal )_V62</v>
          </cell>
        </row>
        <row r="65">
          <cell r="FJ65" t="str">
            <v>Bora Cayan ( privado )_V63</v>
          </cell>
        </row>
        <row r="66">
          <cell r="FJ66" t="str">
            <v>Duaru ( privado )_V64</v>
          </cell>
        </row>
        <row r="67">
          <cell r="FJ67" t="str">
            <v>Santuario Ecológico Vela Mar privado _V65</v>
          </cell>
        </row>
        <row r="68">
          <cell r="FJ68" t="str">
            <v>Maquenque ( mixto )_V66</v>
          </cell>
        </row>
        <row r="69">
          <cell r="FJ69" t="str">
            <v>Ara Macao ( mixto )_V67</v>
          </cell>
        </row>
        <row r="70">
          <cell r="FJ70" t="str">
            <v>La Nicoyana ( privado )_V68</v>
          </cell>
        </row>
        <row r="71">
          <cell r="FJ71" t="str">
            <v>Jardines de la Catarata ( privado )_V69</v>
          </cell>
        </row>
        <row r="72">
          <cell r="FJ72" t="str">
            <v>Rancho Mastatal ( privado )_V70</v>
          </cell>
        </row>
        <row r="73">
          <cell r="FJ73" t="str">
            <v>Nogal ( privado )_V71</v>
          </cell>
        </row>
        <row r="74">
          <cell r="FJ74" t="str">
            <v>Bosque Escondido ( privado ) _V72</v>
          </cell>
        </row>
        <row r="75">
          <cell r="FJ75" t="str">
            <v>Caletas-Ario ( mixto )_V73</v>
          </cell>
        </row>
        <row r="76">
          <cell r="FJ76" t="str">
            <v>Río Dantas ( privado )_V74</v>
          </cell>
        </row>
        <row r="77">
          <cell r="FJ77" t="str">
            <v>Chenailles ( privado )_V75</v>
          </cell>
        </row>
        <row r="78">
          <cell r="FJ78" t="str">
            <v>Saimirí ( mixto )_V76</v>
          </cell>
        </row>
        <row r="79">
          <cell r="FJ79" t="str">
            <v>Montaña El Tigre ( privado )_V77</v>
          </cell>
        </row>
        <row r="80">
          <cell r="FJ80" t="str">
            <v>Conchal ( Mixto )_V78</v>
          </cell>
        </row>
        <row r="81">
          <cell r="FJ81" t="str">
            <v>Hacienda el Viejo ( privado )_V79</v>
          </cell>
        </row>
      </sheetData>
      <sheetData sheetId="52">
        <row r="2">
          <cell r="A2">
            <v>1</v>
          </cell>
          <cell r="B2" t="str">
            <v>Abarema</v>
          </cell>
          <cell r="C2" t="str">
            <v>adenophora</v>
          </cell>
          <cell r="D2" t="str">
            <v>Abarema adenophora</v>
          </cell>
          <cell r="E2" t="str">
            <v>(Ducke) Barneby &amp; J. W. Grimes</v>
          </cell>
          <cell r="F2" t="str">
            <v>FABACEAE/MIM.</v>
          </cell>
          <cell r="G2" t="str">
            <v>Ojo gringo-Cenízaro Macho-Ajillo-Nene</v>
          </cell>
          <cell r="H2" t="str">
            <v>ESCIOFITO</v>
          </cell>
        </row>
        <row r="3">
          <cell r="A3">
            <v>2</v>
          </cell>
          <cell r="B3" t="str">
            <v>Abarema</v>
          </cell>
          <cell r="C3" t="str">
            <v>barbouriana</v>
          </cell>
          <cell r="D3" t="str">
            <v>Abarema barbouriana</v>
          </cell>
          <cell r="F3" t="str">
            <v>FABACEAE/MIM.</v>
          </cell>
          <cell r="G3" t="str">
            <v>Niñaniri</v>
          </cell>
          <cell r="H3" t="str">
            <v>INDETERMINADO</v>
          </cell>
        </row>
        <row r="4">
          <cell r="A4">
            <v>3</v>
          </cell>
          <cell r="B4" t="str">
            <v>Abarema</v>
          </cell>
          <cell r="C4" t="str">
            <v>idiopoda</v>
          </cell>
          <cell r="D4" t="str">
            <v>Abarema idiopoda</v>
          </cell>
          <cell r="E4" t="str">
            <v>(S.F. Blake) Barneby &amp; J. W. Grimes</v>
          </cell>
          <cell r="F4" t="str">
            <v>FABACEAE/MIM.</v>
          </cell>
          <cell r="G4" t="str">
            <v>Ojo gringo-Espino-Casha</v>
          </cell>
          <cell r="H4" t="str">
            <v>ESCIOFITO</v>
          </cell>
        </row>
        <row r="5">
          <cell r="A5">
            <v>4</v>
          </cell>
          <cell r="B5" t="str">
            <v>Abarema</v>
          </cell>
          <cell r="C5" t="str">
            <v>racemiflora</v>
          </cell>
          <cell r="D5" t="str">
            <v>Abarema racemiflora</v>
          </cell>
          <cell r="E5" t="str">
            <v>(Donn. Sm.) Barneby &amp; J. W. Grimes</v>
          </cell>
          <cell r="F5" t="str">
            <v>FABACEAE/MIM.</v>
          </cell>
          <cell r="H5" t="str">
            <v>INDETERMINADO</v>
          </cell>
        </row>
        <row r="6">
          <cell r="A6">
            <v>5</v>
          </cell>
          <cell r="B6" t="str">
            <v>Abarema</v>
          </cell>
          <cell r="C6" t="str">
            <v>macradenia</v>
          </cell>
          <cell r="D6" t="str">
            <v>Abarema macradenia</v>
          </cell>
          <cell r="F6" t="str">
            <v>FABACEAE/MIM.</v>
          </cell>
          <cell r="G6" t="str">
            <v>Ojo gringo-Cenízaro Macho-Ajillo-Arenillo
-Cenízaro amarillo-Cola pavo-Guayabo montaña-</v>
          </cell>
          <cell r="H6" t="str">
            <v>ESCIOFITO</v>
          </cell>
        </row>
        <row r="7">
          <cell r="A7">
            <v>6</v>
          </cell>
          <cell r="B7" t="str">
            <v>Abarema</v>
          </cell>
          <cell r="C7" t="str">
            <v>sp</v>
          </cell>
          <cell r="D7" t="str">
            <v>Abarema sp</v>
          </cell>
          <cell r="F7" t="str">
            <v>FABACEAE/MIM.</v>
          </cell>
          <cell r="G7" t="str">
            <v>Ojo gringo-Cenízaro Macho-Ajillo</v>
          </cell>
          <cell r="H7" t="str">
            <v>ESCIOFITO</v>
          </cell>
        </row>
        <row r="8">
          <cell r="A8">
            <v>7</v>
          </cell>
          <cell r="B8" t="str">
            <v>Abuta</v>
          </cell>
          <cell r="C8" t="str">
            <v>panamensis</v>
          </cell>
          <cell r="D8" t="str">
            <v>Abuta panamensis</v>
          </cell>
          <cell r="E8" t="str">
            <v>(Standl.) Krukoff &amp; Barneby</v>
          </cell>
          <cell r="F8" t="str">
            <v>MENISPERMACEAE</v>
          </cell>
          <cell r="H8" t="str">
            <v>INDETERMINADO</v>
          </cell>
        </row>
        <row r="9">
          <cell r="A9">
            <v>8</v>
          </cell>
          <cell r="B9" t="str">
            <v>Acacia</v>
          </cell>
          <cell r="C9" t="str">
            <v>allenii</v>
          </cell>
          <cell r="D9" t="str">
            <v>Acacia allenii</v>
          </cell>
          <cell r="F9" t="str">
            <v>FABACEAE/MIM.</v>
          </cell>
          <cell r="H9" t="str">
            <v>INDETERMINADO</v>
          </cell>
        </row>
        <row r="10">
          <cell r="A10">
            <v>9</v>
          </cell>
          <cell r="B10" t="str">
            <v>Acacia</v>
          </cell>
          <cell r="C10" t="str">
            <v>centralis</v>
          </cell>
          <cell r="D10" t="str">
            <v>Acacia centralis</v>
          </cell>
          <cell r="F10" t="str">
            <v>FABACEAE/MIM.</v>
          </cell>
          <cell r="G10" t="str">
            <v>Ardillo</v>
          </cell>
          <cell r="H10" t="str">
            <v>INDETERMINADO</v>
          </cell>
        </row>
        <row r="11">
          <cell r="A11">
            <v>10</v>
          </cell>
          <cell r="B11" t="str">
            <v>Acacia</v>
          </cell>
          <cell r="C11" t="str">
            <v>collinsii</v>
          </cell>
          <cell r="D11" t="str">
            <v>Acacia collinsii</v>
          </cell>
          <cell r="F11" t="str">
            <v>FABACEAE/MIM.</v>
          </cell>
          <cell r="H11" t="str">
            <v>INDETERMINADO</v>
          </cell>
        </row>
        <row r="12">
          <cell r="A12">
            <v>11</v>
          </cell>
          <cell r="B12" t="str">
            <v>Acacia</v>
          </cell>
          <cell r="C12" t="str">
            <v>cornigera</v>
          </cell>
          <cell r="D12" t="str">
            <v>Acacia cornigera</v>
          </cell>
          <cell r="F12" t="str">
            <v>FABACEAE/MIM.</v>
          </cell>
          <cell r="H12" t="str">
            <v>INDETERMINADO</v>
          </cell>
        </row>
        <row r="13">
          <cell r="A13">
            <v>12</v>
          </cell>
          <cell r="B13" t="str">
            <v>Acacia</v>
          </cell>
          <cell r="C13" t="str">
            <v>farnesiana</v>
          </cell>
          <cell r="D13" t="str">
            <v>Acacia farnesiana</v>
          </cell>
          <cell r="F13" t="str">
            <v>FABACEAE/MIM.</v>
          </cell>
          <cell r="H13" t="str">
            <v>INDETERMINADO</v>
          </cell>
        </row>
        <row r="14">
          <cell r="A14">
            <v>13</v>
          </cell>
          <cell r="B14" t="str">
            <v>Acacia</v>
          </cell>
          <cell r="C14" t="str">
            <v>riparia</v>
          </cell>
          <cell r="D14" t="str">
            <v>Acacia riparia</v>
          </cell>
          <cell r="F14" t="str">
            <v>FABACEAE/MIM.</v>
          </cell>
          <cell r="H14" t="str">
            <v>INDETERMINADO</v>
          </cell>
        </row>
        <row r="15">
          <cell r="A15">
            <v>14</v>
          </cell>
          <cell r="B15" t="str">
            <v>Acacia</v>
          </cell>
          <cell r="C15" t="str">
            <v>ruddiae</v>
          </cell>
          <cell r="D15" t="str">
            <v>Acacia ruddiae</v>
          </cell>
          <cell r="E15" t="str">
            <v>Janzen, D.H.</v>
          </cell>
          <cell r="F15" t="str">
            <v>FABACEAE/MIM.</v>
          </cell>
          <cell r="G15" t="str">
            <v>Carnizuelo-Cornezulo-Cornizuelo</v>
          </cell>
          <cell r="H15" t="str">
            <v>INDETERMINADO</v>
          </cell>
        </row>
        <row r="16">
          <cell r="A16">
            <v>15</v>
          </cell>
          <cell r="B16" t="str">
            <v>Acacia</v>
          </cell>
          <cell r="C16" t="str">
            <v>tenuifolia</v>
          </cell>
          <cell r="D16" t="str">
            <v>Acacia tenuifolia</v>
          </cell>
          <cell r="E16" t="str">
            <v>(L.) Willd.</v>
          </cell>
          <cell r="F16" t="str">
            <v>FABACEAE/MIM.</v>
          </cell>
          <cell r="H16" t="str">
            <v>INDETERMINADO</v>
          </cell>
        </row>
        <row r="17">
          <cell r="A17">
            <v>16</v>
          </cell>
          <cell r="B17" t="str">
            <v>Acalypha</v>
          </cell>
          <cell r="C17" t="str">
            <v>diversifolia</v>
          </cell>
          <cell r="D17" t="str">
            <v>Acalypha diversifolia</v>
          </cell>
          <cell r="E17" t="str">
            <v>Jacq.</v>
          </cell>
          <cell r="F17" t="str">
            <v>EUPHORBIACEAE</v>
          </cell>
          <cell r="H17" t="str">
            <v>HELIOFITO EFIMERO</v>
          </cell>
        </row>
        <row r="18">
          <cell r="A18">
            <v>17</v>
          </cell>
          <cell r="B18" t="str">
            <v>Acidoton</v>
          </cell>
          <cell r="C18" t="str">
            <v>nicaraguensis</v>
          </cell>
          <cell r="D18" t="str">
            <v>Acidoton nicaraguensis</v>
          </cell>
          <cell r="F18" t="str">
            <v>EUPHORBIACEAE</v>
          </cell>
          <cell r="H18" t="str">
            <v>INDETERMINADO</v>
          </cell>
        </row>
        <row r="19">
          <cell r="A19">
            <v>18</v>
          </cell>
          <cell r="B19" t="str">
            <v>Adelia</v>
          </cell>
          <cell r="C19" t="str">
            <v>triloba</v>
          </cell>
          <cell r="D19" t="str">
            <v>Adelia triloba</v>
          </cell>
          <cell r="E19" t="str">
            <v>(Mull. Arg.) Hemsl.</v>
          </cell>
          <cell r="F19" t="str">
            <v>EUPHORBIACEAE</v>
          </cell>
          <cell r="H19" t="str">
            <v>HELIOFITO DURABLE</v>
          </cell>
        </row>
        <row r="20">
          <cell r="A20">
            <v>19</v>
          </cell>
          <cell r="B20" t="str">
            <v>Aegiphila</v>
          </cell>
          <cell r="C20" t="str">
            <v>anomala</v>
          </cell>
          <cell r="D20" t="str">
            <v>Aegiphila anomala</v>
          </cell>
          <cell r="E20" t="str">
            <v>Pittier</v>
          </cell>
          <cell r="F20" t="str">
            <v>VERBENACEAE</v>
          </cell>
          <cell r="G20" t="str">
            <v>Tabaquillo montaña</v>
          </cell>
          <cell r="H20" t="str">
            <v>HELIOFITO DURABLE</v>
          </cell>
        </row>
        <row r="21">
          <cell r="A21">
            <v>20</v>
          </cell>
          <cell r="B21" t="str">
            <v>Aegiphila</v>
          </cell>
          <cell r="C21" t="str">
            <v>cephalophora</v>
          </cell>
          <cell r="D21" t="str">
            <v>Aegiphila cephalophora</v>
          </cell>
          <cell r="E21" t="str">
            <v>Standl.</v>
          </cell>
          <cell r="F21" t="str">
            <v>VERBENACEAE</v>
          </cell>
          <cell r="H21" t="str">
            <v>HELIOFITO DURABLE</v>
          </cell>
        </row>
        <row r="22">
          <cell r="A22">
            <v>21</v>
          </cell>
          <cell r="B22" t="str">
            <v>Aegiphila</v>
          </cell>
          <cell r="C22" t="str">
            <v>elata</v>
          </cell>
          <cell r="D22" t="str">
            <v>Aegiphila elata</v>
          </cell>
          <cell r="E22" t="str">
            <v>Sw.</v>
          </cell>
          <cell r="F22" t="str">
            <v>VERBENACEAE</v>
          </cell>
          <cell r="H22" t="str">
            <v>INDETERMINADO</v>
          </cell>
        </row>
        <row r="23">
          <cell r="A23">
            <v>22</v>
          </cell>
          <cell r="B23" t="str">
            <v>Aegiphila</v>
          </cell>
          <cell r="C23" t="str">
            <v>mollis</v>
          </cell>
          <cell r="D23" t="str">
            <v>Aegiphila mollis</v>
          </cell>
          <cell r="E23" t="str">
            <v>Kunth</v>
          </cell>
          <cell r="F23" t="str">
            <v>VERBENACEAE</v>
          </cell>
          <cell r="H23" t="str">
            <v>INDETERMINADO</v>
          </cell>
        </row>
        <row r="24">
          <cell r="A24">
            <v>23</v>
          </cell>
          <cell r="B24" t="str">
            <v>Aegiphila</v>
          </cell>
          <cell r="C24" t="str">
            <v>sp</v>
          </cell>
          <cell r="D24" t="str">
            <v>Aegiphila sp</v>
          </cell>
          <cell r="F24" t="str">
            <v>VERBENACEAE</v>
          </cell>
          <cell r="H24" t="str">
            <v>HELIOFITO DURABLE</v>
          </cell>
        </row>
        <row r="25">
          <cell r="A25">
            <v>24</v>
          </cell>
          <cell r="B25" t="str">
            <v>Agonandra</v>
          </cell>
          <cell r="C25" t="str">
            <v>macrocarpa</v>
          </cell>
          <cell r="D25" t="str">
            <v>Agonandra macrocarpa</v>
          </cell>
          <cell r="F25" t="str">
            <v>OPILIACEAE</v>
          </cell>
          <cell r="H25" t="str">
            <v>INDETERMINADO</v>
          </cell>
        </row>
        <row r="26">
          <cell r="A26">
            <v>25</v>
          </cell>
          <cell r="B26" t="str">
            <v>Aiouea</v>
          </cell>
          <cell r="C26" t="str">
            <v>costaricensis</v>
          </cell>
          <cell r="D26" t="str">
            <v>Aiouea costaricensis</v>
          </cell>
          <cell r="F26" t="str">
            <v>LAURACEAE</v>
          </cell>
          <cell r="G26" t="str">
            <v>Ira aguacatillo-Quizarra-Iramangle</v>
          </cell>
          <cell r="H26" t="str">
            <v>ESCIOFITO</v>
          </cell>
        </row>
        <row r="27">
          <cell r="A27">
            <v>26</v>
          </cell>
          <cell r="B27" t="str">
            <v>Aiouea</v>
          </cell>
          <cell r="C27" t="str">
            <v>sp</v>
          </cell>
          <cell r="D27" t="str">
            <v>Aiouea sp</v>
          </cell>
          <cell r="F27" t="str">
            <v>LAURACEAE</v>
          </cell>
          <cell r="G27" t="str">
            <v>Ira aguacatillo-Quizarra</v>
          </cell>
          <cell r="H27" t="str">
            <v>ESCIOFITO</v>
          </cell>
        </row>
        <row r="28">
          <cell r="A28">
            <v>27</v>
          </cell>
          <cell r="B28" t="str">
            <v>Albizia</v>
          </cell>
          <cell r="C28" t="str">
            <v>adinocephala</v>
          </cell>
          <cell r="D28" t="str">
            <v>Albizia adinocephala</v>
          </cell>
          <cell r="E28" t="str">
            <v>(Donn. Sm) Britton &amp; Rose</v>
          </cell>
          <cell r="F28" t="str">
            <v>FABACEAE/MIM.</v>
          </cell>
          <cell r="G28" t="str">
            <v>Carboncillo-Gallinazo-Gavilan-Gavilancillo</v>
          </cell>
          <cell r="H28" t="str">
            <v>HELIOFITO DURABLE</v>
          </cell>
        </row>
        <row r="29">
          <cell r="A29">
            <v>28</v>
          </cell>
          <cell r="B29" t="str">
            <v>Albizia</v>
          </cell>
          <cell r="C29" t="str">
            <v>caribaea</v>
          </cell>
          <cell r="D29" t="str">
            <v>Albizia caribaea</v>
          </cell>
          <cell r="F29" t="str">
            <v>FABACEAE/MIM.</v>
          </cell>
          <cell r="G29" t="str">
            <v>Guanacaste blanco</v>
          </cell>
          <cell r="H29" t="str">
            <v>INDETERMINADO</v>
          </cell>
        </row>
        <row r="30">
          <cell r="A30">
            <v>29</v>
          </cell>
          <cell r="B30" t="str">
            <v>Albizia</v>
          </cell>
          <cell r="C30" t="str">
            <v>carbonaria</v>
          </cell>
          <cell r="D30" t="str">
            <v>Albizia carbonaria</v>
          </cell>
          <cell r="F30" t="str">
            <v>FABACEAE/MIM.</v>
          </cell>
          <cell r="G30" t="str">
            <v>Carboncillo-Pisquil</v>
          </cell>
          <cell r="H30" t="str">
            <v>INDETERMINADO</v>
          </cell>
        </row>
        <row r="31">
          <cell r="A31">
            <v>30</v>
          </cell>
          <cell r="B31" t="str">
            <v>Albizia</v>
          </cell>
          <cell r="C31" t="str">
            <v>sp</v>
          </cell>
          <cell r="D31" t="str">
            <v>Albizia sp</v>
          </cell>
          <cell r="F31" t="str">
            <v>FABACEAE/MIM.</v>
          </cell>
          <cell r="H31" t="str">
            <v>INDETERMINADO</v>
          </cell>
        </row>
        <row r="32">
          <cell r="A32">
            <v>31</v>
          </cell>
          <cell r="B32" t="str">
            <v>Alchornea</v>
          </cell>
          <cell r="C32" t="str">
            <v>costaricensis</v>
          </cell>
          <cell r="D32" t="str">
            <v>Alchornea costaricensis</v>
          </cell>
          <cell r="E32" t="str">
            <v>Pax. &amp; K. Hoffm.</v>
          </cell>
          <cell r="F32" t="str">
            <v>EUPHORBIACEAE</v>
          </cell>
          <cell r="G32" t="str">
            <v>Fosforillo-Fósforo-Ira-Chasparria</v>
          </cell>
          <cell r="H32" t="str">
            <v>HELIOFITO DURABLE</v>
          </cell>
        </row>
        <row r="33">
          <cell r="A33">
            <v>32</v>
          </cell>
          <cell r="B33" t="str">
            <v>Alchornea</v>
          </cell>
          <cell r="C33" t="str">
            <v>glandulosa</v>
          </cell>
          <cell r="D33" t="str">
            <v>Alchornea glandulosa</v>
          </cell>
          <cell r="E33" t="str">
            <v>Poepp.</v>
          </cell>
          <cell r="F33" t="str">
            <v>EUPHORBIACEAE</v>
          </cell>
          <cell r="H33" t="str">
            <v>INDETERMINADO</v>
          </cell>
        </row>
        <row r="34">
          <cell r="A34">
            <v>33</v>
          </cell>
          <cell r="B34" t="str">
            <v>Alchornea</v>
          </cell>
          <cell r="C34" t="str">
            <v>grandis</v>
          </cell>
          <cell r="D34" t="str">
            <v>Alchornea grandis</v>
          </cell>
          <cell r="F34" t="str">
            <v>EUPHORBIACEAE</v>
          </cell>
          <cell r="H34" t="str">
            <v>INDETERMINADO</v>
          </cell>
        </row>
        <row r="35">
          <cell r="A35">
            <v>34</v>
          </cell>
          <cell r="B35" t="str">
            <v>Alchornea</v>
          </cell>
          <cell r="C35" t="str">
            <v>latifolia</v>
          </cell>
          <cell r="D35" t="str">
            <v>Alchornea latifolia</v>
          </cell>
          <cell r="E35" t="str">
            <v>Sw.</v>
          </cell>
          <cell r="F35" t="str">
            <v>EUPHORBIACEAE</v>
          </cell>
          <cell r="G35" t="str">
            <v>Caneliti-Chapaneo-Chasparria-Chasparrio
-Chayote-Espino blanco-Peine tabaquillo</v>
          </cell>
          <cell r="H35" t="str">
            <v>HELIOFITO DURABLE</v>
          </cell>
        </row>
        <row r="36">
          <cell r="A36">
            <v>35</v>
          </cell>
          <cell r="B36" t="str">
            <v>Alchornea</v>
          </cell>
          <cell r="C36" t="str">
            <v>sp</v>
          </cell>
          <cell r="D36" t="str">
            <v>Alchornea sp</v>
          </cell>
          <cell r="F36" t="str">
            <v>EUPHORBIACEAE</v>
          </cell>
          <cell r="H36" t="str">
            <v>HELIOFITO DURABLE</v>
          </cell>
        </row>
        <row r="37">
          <cell r="A37">
            <v>36</v>
          </cell>
          <cell r="B37" t="str">
            <v>Alchorneopsis</v>
          </cell>
          <cell r="C37" t="str">
            <v>floribunda</v>
          </cell>
          <cell r="D37" t="str">
            <v>Alchorneopsis floribunda</v>
          </cell>
          <cell r="E37" t="str">
            <v>(Benth.) Mull. Arg.</v>
          </cell>
          <cell r="F37" t="str">
            <v>EUPHORBIACEAE</v>
          </cell>
          <cell r="G37" t="str">
            <v>Morilla</v>
          </cell>
          <cell r="H37" t="str">
            <v>HELIOFITO DURABLE</v>
          </cell>
        </row>
        <row r="38">
          <cell r="A38">
            <v>37</v>
          </cell>
          <cell r="B38" t="str">
            <v>Alfaroa</v>
          </cell>
          <cell r="C38" t="str">
            <v>aff. manningii</v>
          </cell>
          <cell r="D38" t="str">
            <v>Alfaroa aff. manningii</v>
          </cell>
          <cell r="E38" t="str">
            <v>Jorge León</v>
          </cell>
          <cell r="F38" t="str">
            <v>JUGLANDACEAE</v>
          </cell>
          <cell r="H38" t="str">
            <v>INDETERMINADO</v>
          </cell>
        </row>
        <row r="39">
          <cell r="A39">
            <v>38</v>
          </cell>
          <cell r="B39" t="str">
            <v>Alfaroa</v>
          </cell>
          <cell r="C39" t="str">
            <v>costaricensis</v>
          </cell>
          <cell r="D39" t="str">
            <v>Alfaroa costaricensis</v>
          </cell>
          <cell r="E39" t="str">
            <v>Standl.</v>
          </cell>
          <cell r="F39" t="str">
            <v>JUGLANDACEAE</v>
          </cell>
          <cell r="G39" t="str">
            <v>Jaulin-Campano chile-Gabulin gavilan
-Gaulín-Gavilancillo</v>
          </cell>
          <cell r="H39" t="str">
            <v>ESCIOFITO</v>
          </cell>
        </row>
        <row r="40">
          <cell r="A40">
            <v>39</v>
          </cell>
          <cell r="B40" t="str">
            <v>Alfaroa</v>
          </cell>
          <cell r="C40" t="str">
            <v>sp</v>
          </cell>
          <cell r="D40" t="str">
            <v>Alfaroa sp</v>
          </cell>
          <cell r="F40" t="str">
            <v>JUGLANDACEAE</v>
          </cell>
          <cell r="G40" t="str">
            <v>Jaulin</v>
          </cell>
          <cell r="H40" t="str">
            <v>ESCIOFITO</v>
          </cell>
        </row>
        <row r="41">
          <cell r="A41">
            <v>40</v>
          </cell>
          <cell r="B41" t="str">
            <v>Alibertia</v>
          </cell>
          <cell r="C41" t="str">
            <v>atlantica</v>
          </cell>
          <cell r="D41" t="str">
            <v>Alibertia atlantica</v>
          </cell>
          <cell r="E41" t="str">
            <v>(Dwyer) Delprete &amp; C. Persson</v>
          </cell>
          <cell r="F41" t="str">
            <v>RUBIACEAE</v>
          </cell>
          <cell r="H41" t="str">
            <v>INDETERMINADO</v>
          </cell>
        </row>
        <row r="42">
          <cell r="A42">
            <v>41</v>
          </cell>
          <cell r="B42" t="str">
            <v>Alibertia</v>
          </cell>
          <cell r="C42" t="str">
            <v>edulis</v>
          </cell>
          <cell r="D42" t="str">
            <v>Alibertia edulis</v>
          </cell>
          <cell r="F42" t="str">
            <v>RUBIACEAE</v>
          </cell>
          <cell r="H42" t="str">
            <v>INDETERMINADO</v>
          </cell>
        </row>
        <row r="43">
          <cell r="A43">
            <v>42</v>
          </cell>
          <cell r="B43" t="str">
            <v>Alibertia</v>
          </cell>
          <cell r="C43" t="str">
            <v>utleyorum</v>
          </cell>
          <cell r="D43" t="str">
            <v>Alibertia utleyorum</v>
          </cell>
          <cell r="F43" t="str">
            <v>RUBIACEAE</v>
          </cell>
          <cell r="H43" t="str">
            <v>ESCIOFITO</v>
          </cell>
        </row>
        <row r="44">
          <cell r="A44">
            <v>43</v>
          </cell>
          <cell r="B44" t="str">
            <v>Allomarkgrafia</v>
          </cell>
          <cell r="C44" t="str">
            <v>plumeriiflora</v>
          </cell>
          <cell r="D44" t="str">
            <v>Allomarkgrafia plumeriiflora</v>
          </cell>
          <cell r="E44" t="str">
            <v>Woodson</v>
          </cell>
          <cell r="F44" t="str">
            <v>APOCYNACEAE</v>
          </cell>
          <cell r="H44" t="str">
            <v>INDETERMINADO</v>
          </cell>
        </row>
        <row r="45">
          <cell r="A45">
            <v>44</v>
          </cell>
          <cell r="B45" t="str">
            <v>Allophylus</v>
          </cell>
          <cell r="C45" t="str">
            <v>occidentalis</v>
          </cell>
          <cell r="D45" t="str">
            <v>Allophylus occidentalis</v>
          </cell>
          <cell r="F45" t="str">
            <v>SAPINDACEAE</v>
          </cell>
          <cell r="H45" t="str">
            <v>INDETERMINADO</v>
          </cell>
        </row>
        <row r="46">
          <cell r="A46">
            <v>45</v>
          </cell>
          <cell r="B46" t="str">
            <v>Allophylus</v>
          </cell>
          <cell r="C46" t="str">
            <v>psilospermus</v>
          </cell>
          <cell r="D46" t="str">
            <v>Allophylus psilospermus</v>
          </cell>
          <cell r="E46" t="str">
            <v>Radlk.</v>
          </cell>
          <cell r="F46" t="str">
            <v>SAPINDACEAE</v>
          </cell>
          <cell r="G46" t="str">
            <v>Huesillo</v>
          </cell>
          <cell r="H46" t="str">
            <v>HELIOFITO DURABLE</v>
          </cell>
        </row>
        <row r="47">
          <cell r="A47">
            <v>46</v>
          </cell>
          <cell r="B47" t="str">
            <v>Alnus</v>
          </cell>
          <cell r="C47" t="str">
            <v>acuminata</v>
          </cell>
          <cell r="D47" t="str">
            <v>Alnus acuminata</v>
          </cell>
          <cell r="E47" t="str">
            <v>Kunth</v>
          </cell>
          <cell r="F47" t="str">
            <v>BETULACEAE</v>
          </cell>
          <cell r="G47" t="str">
            <v>Jaul</v>
          </cell>
          <cell r="H47" t="str">
            <v>INDETERMINADO</v>
          </cell>
        </row>
        <row r="48">
          <cell r="A48">
            <v>47</v>
          </cell>
          <cell r="B48" t="str">
            <v>Alseis</v>
          </cell>
          <cell r="C48" t="str">
            <v>hondurensis</v>
          </cell>
          <cell r="D48" t="str">
            <v>Alseis hondurensis</v>
          </cell>
          <cell r="F48" t="str">
            <v>RUBIACEAE</v>
          </cell>
          <cell r="H48" t="str">
            <v>INDETERMINADO</v>
          </cell>
        </row>
        <row r="49">
          <cell r="A49">
            <v>48</v>
          </cell>
          <cell r="B49" t="str">
            <v>Alsophila</v>
          </cell>
          <cell r="C49" t="str">
            <v>cuspidata</v>
          </cell>
          <cell r="D49" t="str">
            <v>Alsophila cuspidata</v>
          </cell>
          <cell r="E49" t="str">
            <v>(Kuntze) D.S. Conant</v>
          </cell>
          <cell r="F49" t="str">
            <v>CYATHEACEAE</v>
          </cell>
          <cell r="H49" t="str">
            <v>INDETERMINADO</v>
          </cell>
        </row>
        <row r="50">
          <cell r="A50">
            <v>49</v>
          </cell>
          <cell r="B50" t="str">
            <v>Alsophila</v>
          </cell>
          <cell r="C50" t="str">
            <v>sp</v>
          </cell>
          <cell r="D50" t="str">
            <v>Alsophila sp</v>
          </cell>
          <cell r="F50" t="str">
            <v>CYATHEACEAE</v>
          </cell>
          <cell r="H50" t="str">
            <v>INDETERMINADO</v>
          </cell>
        </row>
        <row r="51">
          <cell r="A51">
            <v>50</v>
          </cell>
          <cell r="B51" t="str">
            <v>Alvaradoa</v>
          </cell>
          <cell r="C51" t="str">
            <v>amorphoides</v>
          </cell>
          <cell r="D51" t="str">
            <v>Alvaradoa amorphoides</v>
          </cell>
          <cell r="F51" t="str">
            <v>SIMAROUBACEAE</v>
          </cell>
          <cell r="G51" t="str">
            <v>Ardilla-Arenillo-Cirricillo-Cola de ardilla
-Mata pulgas-Rabo de ardilla-Serrecilli-Sierrilla serrocilo-Zorra</v>
          </cell>
          <cell r="H51" t="str">
            <v>INDETERMINADO</v>
          </cell>
        </row>
        <row r="52">
          <cell r="A52">
            <v>51</v>
          </cell>
          <cell r="B52" t="str">
            <v>Amaioua</v>
          </cell>
          <cell r="C52" t="str">
            <v>pedicellata</v>
          </cell>
          <cell r="D52" t="str">
            <v>Amaioua pedicellata</v>
          </cell>
          <cell r="E52" t="str">
            <v>Dwyer</v>
          </cell>
          <cell r="F52" t="str">
            <v>RUBIACEAE</v>
          </cell>
          <cell r="H52" t="str">
            <v>ESCIOFITO</v>
          </cell>
        </row>
        <row r="53">
          <cell r="A53">
            <v>52</v>
          </cell>
          <cell r="B53" t="str">
            <v>Ampelocera</v>
          </cell>
          <cell r="C53" t="str">
            <v>macrocarpa</v>
          </cell>
          <cell r="D53" t="str">
            <v>Ampelocera macrocarpa</v>
          </cell>
          <cell r="E53" t="str">
            <v>Forero &amp; A.H. Gentry</v>
          </cell>
          <cell r="F53" t="str">
            <v>ULMACEAE</v>
          </cell>
          <cell r="G53" t="str">
            <v>Recoldo-Yodo</v>
          </cell>
          <cell r="H53" t="str">
            <v>HELIOFITO DURABLE</v>
          </cell>
        </row>
        <row r="54">
          <cell r="A54">
            <v>53</v>
          </cell>
          <cell r="B54" t="str">
            <v>Amphitecna</v>
          </cell>
          <cell r="C54" t="str">
            <v>isthmica</v>
          </cell>
          <cell r="D54" t="str">
            <v>Amphitecna isthmica</v>
          </cell>
          <cell r="E54" t="str">
            <v>(A.H. Gentry) A. H. Gentry</v>
          </cell>
          <cell r="F54" t="str">
            <v>BIGNONIACEAE</v>
          </cell>
          <cell r="H54" t="str">
            <v>ESCIOFITO</v>
          </cell>
        </row>
        <row r="55">
          <cell r="A55">
            <v>54</v>
          </cell>
          <cell r="B55" t="str">
            <v>Amphitecna</v>
          </cell>
          <cell r="C55" t="str">
            <v>kennedyi</v>
          </cell>
          <cell r="D55" t="str">
            <v>Amphitecna kennedyi</v>
          </cell>
          <cell r="E55" t="str">
            <v>(A.H. Gentry) A. H. Gentry</v>
          </cell>
          <cell r="F55" t="str">
            <v>BIGNONIACEAE</v>
          </cell>
          <cell r="H55" t="str">
            <v>ESCIOFITO</v>
          </cell>
        </row>
        <row r="56">
          <cell r="A56">
            <v>55</v>
          </cell>
          <cell r="B56" t="str">
            <v>Amphitecna</v>
          </cell>
          <cell r="C56" t="str">
            <v>sessilifolia</v>
          </cell>
          <cell r="D56" t="str">
            <v>Amphitecna sessilifolia</v>
          </cell>
          <cell r="E56" t="str">
            <v>(Donn. Sm.) L. O. Williams</v>
          </cell>
          <cell r="F56" t="str">
            <v>BIGNONIACEAE</v>
          </cell>
          <cell r="H56" t="str">
            <v>ESCIOFITO</v>
          </cell>
        </row>
        <row r="57">
          <cell r="A57">
            <v>56</v>
          </cell>
          <cell r="B57" t="str">
            <v>Amphitecna</v>
          </cell>
          <cell r="C57" t="str">
            <v>sp</v>
          </cell>
          <cell r="D57" t="str">
            <v>Amphitecna sp</v>
          </cell>
          <cell r="F57" t="str">
            <v>BIGNONIACEAE</v>
          </cell>
          <cell r="H57" t="str">
            <v>ESCIOFITO</v>
          </cell>
        </row>
        <row r="58">
          <cell r="A58">
            <v>57</v>
          </cell>
          <cell r="B58" t="str">
            <v>Amyris</v>
          </cell>
          <cell r="C58" t="str">
            <v>elemifera</v>
          </cell>
          <cell r="D58" t="str">
            <v>Amyris elemifera</v>
          </cell>
          <cell r="F58" t="str">
            <v>RUTACEAE</v>
          </cell>
          <cell r="H58" t="str">
            <v>INDETERMINADO</v>
          </cell>
        </row>
        <row r="59">
          <cell r="A59">
            <v>58</v>
          </cell>
          <cell r="B59" t="str">
            <v>Amyris</v>
          </cell>
          <cell r="C59" t="str">
            <v>pinnata</v>
          </cell>
          <cell r="D59" t="str">
            <v>Amyris pinnata</v>
          </cell>
          <cell r="E59" t="str">
            <v xml:space="preserve"> </v>
          </cell>
          <cell r="F59" t="str">
            <v>RUTACEAE</v>
          </cell>
          <cell r="G59" t="str">
            <v>Manzana-Manzano</v>
          </cell>
          <cell r="H59" t="str">
            <v>ESCIOFITO</v>
          </cell>
        </row>
        <row r="60">
          <cell r="A60">
            <v>59</v>
          </cell>
          <cell r="B60" t="str">
            <v>Anacardium</v>
          </cell>
          <cell r="C60" t="str">
            <v>excelsum</v>
          </cell>
          <cell r="D60" t="str">
            <v>Anacardium excelsum</v>
          </cell>
          <cell r="E60" t="str">
            <v>(Bertero &amp; Balb. ex Kunth) Skeels</v>
          </cell>
          <cell r="F60" t="str">
            <v>ANACARDIACEAE</v>
          </cell>
          <cell r="G60" t="str">
            <v>Espavel</v>
          </cell>
          <cell r="H60" t="str">
            <v>INDETERMINADO</v>
          </cell>
        </row>
        <row r="61">
          <cell r="A61">
            <v>60</v>
          </cell>
          <cell r="B61" t="str">
            <v>Anacardium</v>
          </cell>
          <cell r="C61" t="str">
            <v>occidentale</v>
          </cell>
          <cell r="D61" t="str">
            <v>Anacardium occidentale</v>
          </cell>
          <cell r="F61" t="str">
            <v>ANACARDIACEAE</v>
          </cell>
          <cell r="H61" t="str">
            <v>INDETERMINADO</v>
          </cell>
        </row>
        <row r="62">
          <cell r="A62">
            <v>61</v>
          </cell>
          <cell r="B62" t="str">
            <v>Anaxagorea</v>
          </cell>
          <cell r="C62" t="str">
            <v>crassipetala</v>
          </cell>
          <cell r="D62" t="str">
            <v>Anaxagorea crassipetala</v>
          </cell>
          <cell r="E62" t="str">
            <v>Hemsl.</v>
          </cell>
          <cell r="F62" t="str">
            <v>ANNONACEAE</v>
          </cell>
          <cell r="G62" t="str">
            <v>Anonillo</v>
          </cell>
          <cell r="H62" t="str">
            <v>HELIOFITO DURABLE</v>
          </cell>
        </row>
        <row r="63">
          <cell r="A63">
            <v>62</v>
          </cell>
          <cell r="B63" t="str">
            <v>Anaxagorea</v>
          </cell>
          <cell r="C63" t="str">
            <v>phaeocarpa</v>
          </cell>
          <cell r="D63" t="str">
            <v>Anaxagorea phaeocarpa</v>
          </cell>
          <cell r="E63" t="str">
            <v>Mart.</v>
          </cell>
          <cell r="F63" t="str">
            <v>ANNONACEAE</v>
          </cell>
          <cell r="H63" t="str">
            <v>INDETERMINADO</v>
          </cell>
        </row>
        <row r="64">
          <cell r="A64">
            <v>63</v>
          </cell>
          <cell r="B64" t="str">
            <v>Anaxagorea</v>
          </cell>
          <cell r="C64" t="str">
            <v>sp</v>
          </cell>
          <cell r="D64" t="str">
            <v>Anaxagorea sp</v>
          </cell>
          <cell r="F64" t="str">
            <v>ANNONACEAE</v>
          </cell>
          <cell r="H64" t="str">
            <v>INDETERMINADO</v>
          </cell>
        </row>
        <row r="65">
          <cell r="A65">
            <v>64</v>
          </cell>
          <cell r="B65" t="str">
            <v>Andira</v>
          </cell>
          <cell r="C65" t="str">
            <v>inermis</v>
          </cell>
          <cell r="D65" t="str">
            <v>Andira inermis</v>
          </cell>
          <cell r="E65" t="str">
            <v>(W. Wright) Kunth</v>
          </cell>
          <cell r="F65" t="str">
            <v>FABACEAE/PAP.</v>
          </cell>
          <cell r="G65" t="str">
            <v>Carne asada-Almendro monte-Almendro
-Almendro de montaña-Almendro de río-Arenillo-Areno-Coco-Harinillo</v>
          </cell>
          <cell r="H65" t="str">
            <v>HELIOFITO DURABLE</v>
          </cell>
        </row>
        <row r="66">
          <cell r="A66">
            <v>65</v>
          </cell>
          <cell r="B66" t="str">
            <v>Aniba</v>
          </cell>
          <cell r="C66" t="str">
            <v>venezuelana</v>
          </cell>
          <cell r="D66" t="str">
            <v>Aniba venezuelana</v>
          </cell>
          <cell r="F66" t="str">
            <v>LAURACEAE</v>
          </cell>
          <cell r="G66" t="str">
            <v>Canela</v>
          </cell>
          <cell r="H66" t="str">
            <v>INDETERMINADO</v>
          </cell>
        </row>
        <row r="67">
          <cell r="A67">
            <v>66</v>
          </cell>
          <cell r="B67" t="str">
            <v>Anemopaegma</v>
          </cell>
          <cell r="C67" t="str">
            <v>orbiculatum</v>
          </cell>
          <cell r="D67" t="str">
            <v>Anemopaegma orbiculatum</v>
          </cell>
          <cell r="E67" t="str">
            <v>(Jacq.) DC.</v>
          </cell>
          <cell r="F67" t="str">
            <v>BIGNONIACEAE</v>
          </cell>
          <cell r="H67" t="str">
            <v>INDETERMINADO</v>
          </cell>
        </row>
        <row r="68">
          <cell r="A68">
            <v>67</v>
          </cell>
          <cell r="B68" t="str">
            <v>Annona</v>
          </cell>
          <cell r="C68" t="str">
            <v>amazonica</v>
          </cell>
          <cell r="D68" t="str">
            <v>Annona amazonica</v>
          </cell>
          <cell r="E68" t="str">
            <v>R. E. Fr.</v>
          </cell>
          <cell r="F68" t="str">
            <v>ANNONACEAE</v>
          </cell>
          <cell r="G68" t="str">
            <v>Anonillo</v>
          </cell>
          <cell r="H68" t="str">
            <v>HELIOFITO DURABLE</v>
          </cell>
        </row>
        <row r="69">
          <cell r="A69">
            <v>68</v>
          </cell>
          <cell r="B69" t="str">
            <v>Annona</v>
          </cell>
          <cell r="C69" t="str">
            <v>subnubila</v>
          </cell>
          <cell r="D69" t="str">
            <v>Annona subnubila</v>
          </cell>
          <cell r="F69" t="str">
            <v>ANNONACEAE</v>
          </cell>
          <cell r="G69" t="str">
            <v>Anonillo</v>
          </cell>
          <cell r="H69" t="str">
            <v>ESCIOFITO</v>
          </cell>
        </row>
        <row r="70">
          <cell r="A70">
            <v>69</v>
          </cell>
          <cell r="B70" t="str">
            <v>Annona</v>
          </cell>
          <cell r="C70" t="str">
            <v>montana</v>
          </cell>
          <cell r="D70" t="str">
            <v>Annona montana</v>
          </cell>
          <cell r="E70" t="str">
            <v>Macfad.</v>
          </cell>
          <cell r="F70" t="str">
            <v>ANNONACEAE</v>
          </cell>
          <cell r="G70" t="str">
            <v>Anonillo</v>
          </cell>
          <cell r="H70" t="str">
            <v>ESCIOFITO</v>
          </cell>
        </row>
        <row r="71">
          <cell r="A71">
            <v>70</v>
          </cell>
          <cell r="B71" t="str">
            <v>Annona</v>
          </cell>
          <cell r="C71" t="str">
            <v>muricata</v>
          </cell>
          <cell r="D71" t="str">
            <v>Annona muricata</v>
          </cell>
          <cell r="F71" t="str">
            <v>ANNONACEAE</v>
          </cell>
          <cell r="H71" t="str">
            <v>INDETERMINADO</v>
          </cell>
        </row>
        <row r="72">
          <cell r="A72">
            <v>71</v>
          </cell>
          <cell r="B72" t="str">
            <v>Annona</v>
          </cell>
          <cell r="C72" t="str">
            <v>purpurea</v>
          </cell>
          <cell r="D72" t="str">
            <v>Annona purpurea</v>
          </cell>
          <cell r="F72" t="str">
            <v>ANNONACEAE</v>
          </cell>
          <cell r="G72" t="str">
            <v>Anonito-Gallina gorda-Soncoya
-Toreta-Torete-Torito-Zoncoya</v>
          </cell>
          <cell r="H72" t="str">
            <v>INDETERMINADO</v>
          </cell>
        </row>
        <row r="73">
          <cell r="A73">
            <v>72</v>
          </cell>
          <cell r="B73" t="str">
            <v>Annona</v>
          </cell>
          <cell r="C73" t="str">
            <v>reticulata</v>
          </cell>
          <cell r="D73" t="str">
            <v>Annona reticulata</v>
          </cell>
          <cell r="F73" t="str">
            <v>ANNONACEAE</v>
          </cell>
          <cell r="G73" t="str">
            <v>?ó (Cabécar)-?ós-rí (Térraba)
-Anón-Anona-Anonillo-G?ós-rit-kra (Brunka)-Uisiro</v>
          </cell>
          <cell r="H73" t="str">
            <v>INDETERMINADO</v>
          </cell>
        </row>
        <row r="74">
          <cell r="A74">
            <v>73</v>
          </cell>
          <cell r="B74" t="str">
            <v>Annona</v>
          </cell>
          <cell r="C74" t="str">
            <v>sp</v>
          </cell>
          <cell r="D74" t="str">
            <v>Annona sp</v>
          </cell>
          <cell r="F74" t="str">
            <v>ANNONACEAE</v>
          </cell>
          <cell r="G74" t="str">
            <v>Anonillo-Anono</v>
          </cell>
          <cell r="H74" t="str">
            <v>HELIOFITO DURABLE</v>
          </cell>
        </row>
        <row r="75">
          <cell r="A75">
            <v>74</v>
          </cell>
          <cell r="B75" t="str">
            <v>Anomospermum</v>
          </cell>
          <cell r="C75" t="str">
            <v>reticulatum</v>
          </cell>
          <cell r="D75" t="str">
            <v>Anomospermum reticulatum</v>
          </cell>
          <cell r="E75" t="str">
            <v>(Mart.) Eichler</v>
          </cell>
          <cell r="F75" t="str">
            <v>MENISPERMACEAE</v>
          </cell>
          <cell r="H75" t="str">
            <v>INDETERMINADO</v>
          </cell>
        </row>
        <row r="76">
          <cell r="A76">
            <v>75</v>
          </cell>
          <cell r="B76" t="str">
            <v>Anthodiscus</v>
          </cell>
          <cell r="C76" t="str">
            <v>chocoensis</v>
          </cell>
          <cell r="D76" t="str">
            <v>Anthodiscus chocoensis</v>
          </cell>
          <cell r="F76" t="str">
            <v>CARYOCARACEAE</v>
          </cell>
          <cell r="G76" t="str">
            <v>Ajo Negro-Ajillo-Amarillon-Cascarillo</v>
          </cell>
          <cell r="H76" t="str">
            <v>INDETERMINADO</v>
          </cell>
        </row>
        <row r="77">
          <cell r="A77">
            <v>76</v>
          </cell>
          <cell r="B77" t="str">
            <v>Aparisthmium</v>
          </cell>
          <cell r="C77" t="str">
            <v>cordatum</v>
          </cell>
          <cell r="D77" t="str">
            <v>Aparisthmium cordatum</v>
          </cell>
          <cell r="E77" t="str">
            <v>(Juss.) Bail.</v>
          </cell>
          <cell r="F77" t="str">
            <v>EUPHORBIACEAE</v>
          </cell>
          <cell r="H77" t="str">
            <v>INDETERMINADO</v>
          </cell>
        </row>
        <row r="78">
          <cell r="A78">
            <v>77</v>
          </cell>
          <cell r="B78" t="str">
            <v>Apeiba</v>
          </cell>
          <cell r="C78" t="str">
            <v>aspera</v>
          </cell>
          <cell r="D78" t="str">
            <v>Apeiba aspera</v>
          </cell>
          <cell r="F78" t="str">
            <v>TILIACEAE</v>
          </cell>
          <cell r="H78" t="str">
            <v>INDETERMINADO</v>
          </cell>
        </row>
        <row r="79">
          <cell r="A79">
            <v>78</v>
          </cell>
          <cell r="B79" t="str">
            <v>Apeiba</v>
          </cell>
          <cell r="C79" t="str">
            <v>membranacea</v>
          </cell>
          <cell r="D79" t="str">
            <v>Apeiba membranacea</v>
          </cell>
          <cell r="E79" t="str">
            <v>Spruce ex Benth.</v>
          </cell>
          <cell r="F79" t="str">
            <v>TILIACEAE</v>
          </cell>
          <cell r="G79" t="str">
            <v>Peine de mico-Botijo-Botija-Burío
-Peinecillo-Tapabotija</v>
          </cell>
          <cell r="H79" t="str">
            <v>HELIOFITO DURABLE</v>
          </cell>
        </row>
        <row r="80">
          <cell r="A80">
            <v>79</v>
          </cell>
          <cell r="B80" t="str">
            <v>Apeiba</v>
          </cell>
          <cell r="C80" t="str">
            <v>tibourbou</v>
          </cell>
          <cell r="D80" t="str">
            <v>Apeiba tibourbou</v>
          </cell>
          <cell r="E80" t="str">
            <v>Aubl.</v>
          </cell>
          <cell r="F80" t="str">
            <v>TILIACEAE</v>
          </cell>
          <cell r="G80" t="str">
            <v>Burio-Chumico-Kura-krá (Brunka)
-Kut?in+gró (Térraba)-Peine de mico-Peinecillo</v>
          </cell>
          <cell r="H80" t="str">
            <v>INDETERMINADO</v>
          </cell>
        </row>
        <row r="81">
          <cell r="A81">
            <v>80</v>
          </cell>
          <cell r="B81" t="str">
            <v>Ardisia</v>
          </cell>
          <cell r="C81" t="str">
            <v>aff. tarariae</v>
          </cell>
          <cell r="D81" t="str">
            <v>Ardisia aff. tarariae</v>
          </cell>
          <cell r="E81" t="str">
            <v>Lundell</v>
          </cell>
          <cell r="F81" t="str">
            <v>MYRSINACEAE</v>
          </cell>
          <cell r="H81" t="str">
            <v>INDETERMINADO</v>
          </cell>
        </row>
        <row r="82">
          <cell r="A82">
            <v>81</v>
          </cell>
          <cell r="B82" t="str">
            <v>Ardisia</v>
          </cell>
          <cell r="C82" t="str">
            <v>auriculata</v>
          </cell>
          <cell r="D82" t="str">
            <v>Ardisia auriculata</v>
          </cell>
          <cell r="F82" t="str">
            <v>MYRSINACEAE</v>
          </cell>
          <cell r="H82" t="str">
            <v>ESCIOFITO</v>
          </cell>
        </row>
        <row r="83">
          <cell r="A83">
            <v>82</v>
          </cell>
          <cell r="B83" t="str">
            <v>Ardisia</v>
          </cell>
          <cell r="C83" t="str">
            <v>compressa</v>
          </cell>
          <cell r="D83" t="str">
            <v>Ardisia compressa</v>
          </cell>
          <cell r="E83" t="str">
            <v>Kunth</v>
          </cell>
          <cell r="F83" t="str">
            <v>MYRSINACEAE</v>
          </cell>
          <cell r="H83" t="str">
            <v>HELIOFITO DURABLE</v>
          </cell>
        </row>
        <row r="84">
          <cell r="A84">
            <v>83</v>
          </cell>
          <cell r="B84" t="str">
            <v>Ardisia</v>
          </cell>
          <cell r="C84" t="str">
            <v>fimbrillifera</v>
          </cell>
          <cell r="D84" t="str">
            <v>Ardisia fimbrillifera</v>
          </cell>
          <cell r="E84" t="str">
            <v>Lundell</v>
          </cell>
          <cell r="F84" t="str">
            <v>MYRSINACEAE</v>
          </cell>
          <cell r="H84" t="str">
            <v>INDETERMINADO</v>
          </cell>
        </row>
        <row r="85">
          <cell r="A85">
            <v>84</v>
          </cell>
          <cell r="B85" t="str">
            <v>Ardisia</v>
          </cell>
          <cell r="C85" t="str">
            <v>granatensis</v>
          </cell>
          <cell r="D85" t="str">
            <v>Ardisia granatensis</v>
          </cell>
          <cell r="F85" t="str">
            <v>MYRSINACEAE</v>
          </cell>
          <cell r="H85" t="str">
            <v>INDETERMINADO</v>
          </cell>
        </row>
        <row r="86">
          <cell r="A86">
            <v>85</v>
          </cell>
          <cell r="B86" t="str">
            <v>Ardisia</v>
          </cell>
          <cell r="C86" t="str">
            <v>latifolia</v>
          </cell>
          <cell r="D86" t="str">
            <v>Ardisia latifolia</v>
          </cell>
          <cell r="F86" t="str">
            <v>MYRSINACEAE</v>
          </cell>
          <cell r="H86" t="str">
            <v>INDETERMINADO</v>
          </cell>
        </row>
        <row r="87">
          <cell r="A87">
            <v>86</v>
          </cell>
          <cell r="B87" t="str">
            <v>Ardisia</v>
          </cell>
          <cell r="C87" t="str">
            <v>nigropunctata</v>
          </cell>
          <cell r="D87" t="str">
            <v>Ardisia nigropunctata</v>
          </cell>
          <cell r="E87" t="str">
            <v>Oerst.</v>
          </cell>
          <cell r="F87" t="str">
            <v>MYRSINACEAE</v>
          </cell>
          <cell r="H87" t="str">
            <v>HELIOFITO DURABLE</v>
          </cell>
        </row>
        <row r="88">
          <cell r="A88">
            <v>87</v>
          </cell>
          <cell r="B88" t="str">
            <v>Ardisia</v>
          </cell>
          <cell r="C88" t="str">
            <v>opegrapha</v>
          </cell>
          <cell r="D88" t="str">
            <v>Ardisia opegrapha</v>
          </cell>
          <cell r="F88" t="str">
            <v>MYRSINACEAE</v>
          </cell>
          <cell r="H88" t="str">
            <v>HELIOFITO DURABLE</v>
          </cell>
        </row>
        <row r="89">
          <cell r="A89">
            <v>88</v>
          </cell>
          <cell r="B89" t="str">
            <v>Ardisia</v>
          </cell>
          <cell r="C89" t="str">
            <v>palmana</v>
          </cell>
          <cell r="D89" t="str">
            <v>Ardisia palmana</v>
          </cell>
          <cell r="F89" t="str">
            <v>MYRSINACEAE</v>
          </cell>
          <cell r="H89" t="str">
            <v>HELIOFITO DURABLE</v>
          </cell>
        </row>
        <row r="90">
          <cell r="A90">
            <v>89</v>
          </cell>
          <cell r="B90" t="str">
            <v>Ardisia</v>
          </cell>
          <cell r="C90" t="str">
            <v>revoluta</v>
          </cell>
          <cell r="D90" t="str">
            <v>Ardisia revoluta</v>
          </cell>
          <cell r="F90" t="str">
            <v>MYRSINACEAE</v>
          </cell>
          <cell r="G90" t="str">
            <v>Tucuico</v>
          </cell>
          <cell r="H90" t="str">
            <v>HELIOFITO DURABLE</v>
          </cell>
        </row>
        <row r="91">
          <cell r="A91">
            <v>90</v>
          </cell>
          <cell r="B91" t="str">
            <v>Ardisia</v>
          </cell>
          <cell r="C91" t="str">
            <v>sp</v>
          </cell>
          <cell r="D91" t="str">
            <v>Ardisia sp</v>
          </cell>
          <cell r="F91" t="str">
            <v>MYRSINACEAE</v>
          </cell>
          <cell r="H91" t="str">
            <v>INDETERMINADO</v>
          </cell>
        </row>
        <row r="92">
          <cell r="A92">
            <v>91</v>
          </cell>
          <cell r="B92" t="str">
            <v>Ardisia</v>
          </cell>
          <cell r="C92" t="str">
            <v>standleyana</v>
          </cell>
          <cell r="D92" t="str">
            <v>Ardisia standleyana</v>
          </cell>
          <cell r="E92" t="str">
            <v>P. H. Allen</v>
          </cell>
          <cell r="F92" t="str">
            <v>MYRSINACEAE</v>
          </cell>
          <cell r="H92" t="str">
            <v>HELIOFITO DURABLE</v>
          </cell>
        </row>
        <row r="93">
          <cell r="A93">
            <v>92</v>
          </cell>
          <cell r="B93" t="str">
            <v>Aristolochia</v>
          </cell>
          <cell r="C93" t="str">
            <v>sprucei</v>
          </cell>
          <cell r="D93" t="str">
            <v>Aristolochia sprucei</v>
          </cell>
          <cell r="E93" t="str">
            <v>Mast.</v>
          </cell>
          <cell r="F93" t="str">
            <v>ARISTOLOCHIACEAE</v>
          </cell>
          <cell r="H93" t="str">
            <v>INDETERMINADO</v>
          </cell>
        </row>
        <row r="94">
          <cell r="A94">
            <v>93</v>
          </cell>
          <cell r="B94" t="str">
            <v>Arrabidaea</v>
          </cell>
          <cell r="C94" t="str">
            <v>chica</v>
          </cell>
          <cell r="D94" t="str">
            <v>Arrabidaea chica</v>
          </cell>
          <cell r="E94" t="str">
            <v>(Humb. &amp; Bonpl.) Verl.</v>
          </cell>
          <cell r="F94" t="str">
            <v>BIGNONIACEAE</v>
          </cell>
          <cell r="H94" t="str">
            <v>INDETERMINADO</v>
          </cell>
        </row>
        <row r="95">
          <cell r="A95">
            <v>94</v>
          </cell>
          <cell r="B95" t="str">
            <v>Arrabidaea</v>
          </cell>
          <cell r="C95" t="str">
            <v>florida</v>
          </cell>
          <cell r="D95" t="str">
            <v>Arrabidaea florida</v>
          </cell>
          <cell r="E95" t="str">
            <v>DC.</v>
          </cell>
          <cell r="F95" t="str">
            <v>BIGNONIACEAE</v>
          </cell>
          <cell r="H95" t="str">
            <v>INDETERMINADO</v>
          </cell>
        </row>
        <row r="96">
          <cell r="A96">
            <v>95</v>
          </cell>
          <cell r="B96" t="str">
            <v>Arrabidaea</v>
          </cell>
          <cell r="C96" t="str">
            <v>verrucosa</v>
          </cell>
          <cell r="D96" t="str">
            <v>Arrabidaea verrucosa</v>
          </cell>
          <cell r="E96" t="str">
            <v>(Standl.) A. H. Gentry</v>
          </cell>
          <cell r="F96" t="str">
            <v>BIGNONIACEAE</v>
          </cell>
          <cell r="H96" t="str">
            <v>INDETERMINADO</v>
          </cell>
        </row>
        <row r="97">
          <cell r="A97">
            <v>96</v>
          </cell>
          <cell r="B97" t="str">
            <v>Aspidosperma</v>
          </cell>
          <cell r="C97" t="str">
            <v>megalocarpom</v>
          </cell>
          <cell r="D97" t="str">
            <v>Aspidosperma megalocarpom</v>
          </cell>
          <cell r="F97" t="str">
            <v>APOCYNACEAE</v>
          </cell>
          <cell r="G97" t="str">
            <v>Amargo-Cara de tigre-Caretigre
-Golondrino-Volador</v>
          </cell>
          <cell r="H97" t="str">
            <v>HELIOFITO DURABLE</v>
          </cell>
        </row>
        <row r="98">
          <cell r="A98">
            <v>97</v>
          </cell>
          <cell r="B98" t="str">
            <v>Aspidosperma</v>
          </cell>
          <cell r="C98" t="str">
            <v>myristicifolium</v>
          </cell>
          <cell r="D98" t="str">
            <v>Aspidosperma myristicifolium</v>
          </cell>
          <cell r="E98" t="str">
            <v>(Markgr.) Woodson</v>
          </cell>
          <cell r="F98" t="str">
            <v>APOCYNACEAE</v>
          </cell>
          <cell r="H98" t="str">
            <v>HELIOFITO DURABLE</v>
          </cell>
        </row>
        <row r="99">
          <cell r="A99">
            <v>98</v>
          </cell>
          <cell r="B99" t="str">
            <v>Aspidosperma</v>
          </cell>
          <cell r="C99" t="str">
            <v>spruceanum</v>
          </cell>
          <cell r="D99" t="str">
            <v>Aspidosperma spruceanum</v>
          </cell>
          <cell r="E99" t="str">
            <v>Benth. ex Mull. Arg.</v>
          </cell>
          <cell r="F99" t="str">
            <v>APOCYNACEAE</v>
          </cell>
          <cell r="G99" t="str">
            <v>Amargo-Cara de tigre-Amargo colorado
-Chidra-Cola de gallo-Manglillo-Pintura de indio-Simarruda-Tucuso-Varalta</v>
          </cell>
          <cell r="H99" t="str">
            <v>HELIOFITO DURABLE</v>
          </cell>
        </row>
        <row r="100">
          <cell r="A100">
            <v>99</v>
          </cell>
          <cell r="B100" t="str">
            <v>Asplundia</v>
          </cell>
          <cell r="C100" t="str">
            <v>uncinata</v>
          </cell>
          <cell r="D100" t="str">
            <v>Asplundia uncinata</v>
          </cell>
          <cell r="E100" t="str">
            <v>Harling</v>
          </cell>
          <cell r="F100" t="str">
            <v>CYCLANTHACEAE</v>
          </cell>
          <cell r="H100" t="str">
            <v>INDETERMINADO</v>
          </cell>
        </row>
        <row r="101">
          <cell r="A101">
            <v>100</v>
          </cell>
          <cell r="B101" t="str">
            <v>Asterogyne</v>
          </cell>
          <cell r="C101" t="str">
            <v>martiana</v>
          </cell>
          <cell r="D101" t="str">
            <v>Asterogyne martiana</v>
          </cell>
          <cell r="E101" t="str">
            <v>(H. Wendl.) H. Wendl. ex Hemsl.</v>
          </cell>
          <cell r="F101" t="str">
            <v>ARECACEAE</v>
          </cell>
          <cell r="H101" t="str">
            <v>INDETERMINADO</v>
          </cell>
        </row>
        <row r="102">
          <cell r="A102">
            <v>101</v>
          </cell>
          <cell r="B102" t="str">
            <v>Astrocaryum</v>
          </cell>
          <cell r="C102" t="str">
            <v>alatum</v>
          </cell>
          <cell r="D102" t="str">
            <v>Astrocaryum alatum</v>
          </cell>
          <cell r="E102" t="str">
            <v>UNK</v>
          </cell>
          <cell r="F102" t="str">
            <v>ARECACEAE</v>
          </cell>
          <cell r="G102" t="str">
            <v>Coquito-Coquillo-Coyolillo-Palma coquito</v>
          </cell>
          <cell r="H102" t="str">
            <v>PALMA</v>
          </cell>
        </row>
        <row r="103">
          <cell r="A103">
            <v>102</v>
          </cell>
          <cell r="B103" t="str">
            <v>Astrocaryum</v>
          </cell>
          <cell r="C103" t="str">
            <v>confertum</v>
          </cell>
          <cell r="D103" t="str">
            <v>Astrocaryum confertum</v>
          </cell>
          <cell r="E103" t="str">
            <v>H. Wendl. ex Burret</v>
          </cell>
          <cell r="F103" t="str">
            <v>ARECACEAE</v>
          </cell>
          <cell r="G103" t="str">
            <v>Coyolillo-Pejiballe de montaña-Surubre</v>
          </cell>
          <cell r="H103" t="str">
            <v>PALMA</v>
          </cell>
        </row>
        <row r="104">
          <cell r="A104">
            <v>103</v>
          </cell>
          <cell r="B104" t="str">
            <v>Astrocaryum</v>
          </cell>
          <cell r="C104" t="str">
            <v>standleyanum</v>
          </cell>
          <cell r="D104" t="str">
            <v>Astrocaryum standleyanum</v>
          </cell>
          <cell r="F104" t="str">
            <v>ARECACEAE</v>
          </cell>
          <cell r="G104" t="str">
            <v>Chontadura-Chonta-Coquito-Jála,Kík,O-krá
(Brunka)-Orú (Bribri)-Palma Coquito-Pejibaye-Pejibaye de montaña-Sú (Térraba)-Urú (Cabécar)</v>
          </cell>
          <cell r="H104" t="str">
            <v>PALMA</v>
          </cell>
        </row>
        <row r="105">
          <cell r="A105">
            <v>104</v>
          </cell>
          <cell r="B105" t="str">
            <v>Astronium</v>
          </cell>
          <cell r="C105" t="str">
            <v>graveolens</v>
          </cell>
          <cell r="D105" t="str">
            <v>Astronium graveolens</v>
          </cell>
          <cell r="F105" t="str">
            <v>ANACARDIACEAE</v>
          </cell>
          <cell r="G105" t="str">
            <v>Ron ron</v>
          </cell>
          <cell r="H105" t="str">
            <v>INDETERMINADO</v>
          </cell>
        </row>
        <row r="106">
          <cell r="A106">
            <v>105</v>
          </cell>
          <cell r="B106" t="str">
            <v>Attalea</v>
          </cell>
          <cell r="C106" t="str">
            <v>rostrata</v>
          </cell>
          <cell r="D106" t="str">
            <v>Attalea rostrata</v>
          </cell>
          <cell r="F106" t="str">
            <v>ARECACEAE</v>
          </cell>
          <cell r="G106" t="str">
            <v>Corozo-Palma real</v>
          </cell>
          <cell r="H106" t="str">
            <v>INDETERMINADO</v>
          </cell>
        </row>
        <row r="107">
          <cell r="A107">
            <v>106</v>
          </cell>
          <cell r="B107" t="str">
            <v>Bactris</v>
          </cell>
          <cell r="C107" t="str">
            <v>caudata</v>
          </cell>
          <cell r="D107" t="str">
            <v>Bactris caudata</v>
          </cell>
          <cell r="E107" t="str">
            <v>H. Wendl. ex Burret</v>
          </cell>
          <cell r="F107" t="str">
            <v>ARECACEAE</v>
          </cell>
          <cell r="H107" t="str">
            <v>PALMA</v>
          </cell>
        </row>
        <row r="108">
          <cell r="A108">
            <v>107</v>
          </cell>
          <cell r="B108" t="str">
            <v>Bactris</v>
          </cell>
          <cell r="C108" t="str">
            <v>coloradonis</v>
          </cell>
          <cell r="D108" t="str">
            <v>Bactris coloradonis</v>
          </cell>
          <cell r="E108" t="str">
            <v>L. H. Bailey</v>
          </cell>
          <cell r="F108" t="str">
            <v>ARECACEAE</v>
          </cell>
          <cell r="H108" t="str">
            <v>PALMA</v>
          </cell>
        </row>
        <row r="109">
          <cell r="A109">
            <v>108</v>
          </cell>
          <cell r="B109" t="str">
            <v>Bactris</v>
          </cell>
          <cell r="C109" t="str">
            <v>gasipaes</v>
          </cell>
          <cell r="D109" t="str">
            <v>Bactris gasipaes</v>
          </cell>
          <cell r="F109" t="str">
            <v>ARECACEAE</v>
          </cell>
          <cell r="G109" t="str">
            <v>Pejiballe</v>
          </cell>
          <cell r="H109" t="str">
            <v>PALMA</v>
          </cell>
        </row>
        <row r="110">
          <cell r="A110">
            <v>109</v>
          </cell>
          <cell r="B110" t="str">
            <v>Bactris</v>
          </cell>
          <cell r="C110" t="str">
            <v>sp</v>
          </cell>
          <cell r="D110" t="str">
            <v>Bactris sp</v>
          </cell>
          <cell r="F110" t="str">
            <v>ARECACEAE</v>
          </cell>
          <cell r="H110" t="str">
            <v>PALMA</v>
          </cell>
        </row>
        <row r="111">
          <cell r="A111">
            <v>110</v>
          </cell>
          <cell r="B111" t="str">
            <v>Balizia</v>
          </cell>
          <cell r="C111" t="str">
            <v>elegans</v>
          </cell>
          <cell r="D111" t="str">
            <v>Balizia elegans</v>
          </cell>
          <cell r="E111" t="str">
            <v>(Ducke) Barneby &amp; J. W. Grimes</v>
          </cell>
          <cell r="F111" t="str">
            <v>FABACEAE/MIM.</v>
          </cell>
          <cell r="G111" t="str">
            <v>Ajillo-Ardilla-Guaba-Guabo
-Tamarindillo-Tamarindo</v>
          </cell>
          <cell r="H111" t="str">
            <v>HELIOFITO DURABLE</v>
          </cell>
        </row>
        <row r="112">
          <cell r="A112">
            <v>111</v>
          </cell>
          <cell r="B112" t="str">
            <v>Banara</v>
          </cell>
          <cell r="C112" t="str">
            <v>guianensis</v>
          </cell>
          <cell r="D112" t="str">
            <v>Banara guianensis</v>
          </cell>
          <cell r="E112" t="str">
            <v>Aubl.</v>
          </cell>
          <cell r="F112" t="str">
            <v>FLACOURTIACEAE</v>
          </cell>
          <cell r="H112" t="str">
            <v>INDETERMINADO</v>
          </cell>
        </row>
        <row r="113">
          <cell r="A113">
            <v>112</v>
          </cell>
          <cell r="B113" t="str">
            <v>Batocarpus</v>
          </cell>
          <cell r="C113" t="str">
            <v>costaricensis</v>
          </cell>
          <cell r="D113" t="str">
            <v>Batocarpus costaricensis</v>
          </cell>
          <cell r="F113" t="str">
            <v>MORACEAE</v>
          </cell>
          <cell r="G113" t="str">
            <v>Lechillo-Níspero colorado-Ojoche macho
-Ojoche negro-Ojochillo-Raton-Ratón suave-Suaw</v>
          </cell>
          <cell r="H113" t="str">
            <v>INDETERMINADO</v>
          </cell>
        </row>
        <row r="114">
          <cell r="A114">
            <v>113</v>
          </cell>
          <cell r="B114" t="str">
            <v>Bauhinia</v>
          </cell>
          <cell r="C114" t="str">
            <v>guianensis</v>
          </cell>
          <cell r="D114" t="str">
            <v>Bauhinia guianensis</v>
          </cell>
          <cell r="E114" t="str">
            <v>Aubl.</v>
          </cell>
          <cell r="F114" t="str">
            <v>FABACEAE/CAES.</v>
          </cell>
          <cell r="H114" t="str">
            <v>INDETERMINADO</v>
          </cell>
        </row>
        <row r="115">
          <cell r="A115">
            <v>114</v>
          </cell>
          <cell r="B115" t="str">
            <v>Bauhinia</v>
          </cell>
          <cell r="C115" t="str">
            <v>outimouta</v>
          </cell>
          <cell r="D115" t="str">
            <v>Bauhinia outimouta</v>
          </cell>
          <cell r="E115" t="str">
            <v>Aubl.</v>
          </cell>
          <cell r="F115" t="str">
            <v>FABACEAE/CAES.</v>
          </cell>
          <cell r="H115" t="str">
            <v>INDETERMINADO</v>
          </cell>
        </row>
        <row r="116">
          <cell r="A116">
            <v>115</v>
          </cell>
          <cell r="B116" t="str">
            <v>Bauhinia</v>
          </cell>
          <cell r="C116" t="str">
            <v>ungulata</v>
          </cell>
          <cell r="D116" t="str">
            <v>Bauhinia ungulata</v>
          </cell>
          <cell r="F116" t="str">
            <v>FABACEAE/CAES.</v>
          </cell>
          <cell r="G116" t="str">
            <v>Casco de venado-Chacho de danto</v>
          </cell>
          <cell r="H116" t="str">
            <v>INDETERMINADO</v>
          </cell>
        </row>
        <row r="117">
          <cell r="A117">
            <v>116</v>
          </cell>
          <cell r="B117" t="str">
            <v>Beilschmiedia</v>
          </cell>
          <cell r="C117" t="str">
            <v>alloiophylla</v>
          </cell>
          <cell r="D117" t="str">
            <v>Beilschmiedia alloiophylla</v>
          </cell>
          <cell r="E117" t="str">
            <v>(Rusby) Kosterm</v>
          </cell>
          <cell r="F117" t="str">
            <v>LAURACEAE</v>
          </cell>
          <cell r="G117" t="str">
            <v>Ira-Aguacatillo-Quizarra-Aguacatón</v>
          </cell>
          <cell r="H117" t="str">
            <v>ESCIOFITO</v>
          </cell>
        </row>
        <row r="118">
          <cell r="A118">
            <v>117</v>
          </cell>
          <cell r="B118" t="str">
            <v>Beilschmiedia</v>
          </cell>
          <cell r="C118" t="str">
            <v>anay</v>
          </cell>
          <cell r="D118" t="str">
            <v>Beilschmiedia anay</v>
          </cell>
          <cell r="F118" t="str">
            <v>LAURACEAE</v>
          </cell>
          <cell r="G118" t="str">
            <v>Ira-Aguacaton-Quizarra</v>
          </cell>
          <cell r="H118" t="str">
            <v>ESCIOFITO</v>
          </cell>
        </row>
        <row r="119">
          <cell r="A119">
            <v>118</v>
          </cell>
          <cell r="B119" t="str">
            <v>Beilschmiedia</v>
          </cell>
          <cell r="C119" t="str">
            <v>brenesii</v>
          </cell>
          <cell r="D119" t="str">
            <v>Beilschmiedia brenesii</v>
          </cell>
          <cell r="F119" t="str">
            <v>LAURACEAE</v>
          </cell>
          <cell r="H119" t="str">
            <v>INDETERMINADO</v>
          </cell>
        </row>
        <row r="120">
          <cell r="A120">
            <v>119</v>
          </cell>
          <cell r="B120" t="str">
            <v>Beilschmiedia</v>
          </cell>
          <cell r="C120" t="str">
            <v>costaricensis</v>
          </cell>
          <cell r="D120" t="str">
            <v>Beilschmiedia costaricensis</v>
          </cell>
          <cell r="E120" t="str">
            <v>Mez &amp; Pittier</v>
          </cell>
          <cell r="F120" t="str">
            <v>LAURACEAE</v>
          </cell>
          <cell r="G120" t="str">
            <v>Ira-Aguacatillo-Quizarra-Aguacaton-Irör</v>
          </cell>
          <cell r="H120" t="str">
            <v>ESCIOFITO</v>
          </cell>
        </row>
        <row r="121">
          <cell r="A121">
            <v>120</v>
          </cell>
          <cell r="B121" t="str">
            <v>Beilschmiedia</v>
          </cell>
          <cell r="C121" t="str">
            <v>pendula</v>
          </cell>
          <cell r="D121" t="str">
            <v>Beilschmiedia pendula</v>
          </cell>
          <cell r="E121" t="str">
            <v>(Sw.) Hemsl.</v>
          </cell>
          <cell r="F121" t="str">
            <v>LAURACEAE</v>
          </cell>
          <cell r="G121" t="str">
            <v>Chancho blanco-Comenegro
-Quizarrá-Quizarrá rosado-Tigísaro-Tiquizarra-Volador</v>
          </cell>
          <cell r="H121" t="str">
            <v>INDETERMINADO</v>
          </cell>
        </row>
        <row r="122">
          <cell r="A122">
            <v>121</v>
          </cell>
          <cell r="B122" t="str">
            <v>Beilschmiedia</v>
          </cell>
          <cell r="C122" t="str">
            <v>sp</v>
          </cell>
          <cell r="D122" t="str">
            <v>Beilschmiedia sp</v>
          </cell>
          <cell r="F122" t="str">
            <v>LAURACEAE</v>
          </cell>
          <cell r="H122" t="str">
            <v>ESCIOFITO</v>
          </cell>
        </row>
        <row r="123">
          <cell r="A123">
            <v>122</v>
          </cell>
          <cell r="B123" t="str">
            <v>Beilschmiedia</v>
          </cell>
          <cell r="C123" t="str">
            <v>tovarensis</v>
          </cell>
          <cell r="D123" t="str">
            <v>Beilschmiedia tovarensis</v>
          </cell>
          <cell r="E123" t="str">
            <v>(Meisn.) Sa. Nishida</v>
          </cell>
          <cell r="F123" t="str">
            <v>LAURACEAE</v>
          </cell>
          <cell r="H123" t="str">
            <v>ESCIOFITO</v>
          </cell>
        </row>
        <row r="124">
          <cell r="A124">
            <v>123</v>
          </cell>
          <cell r="B124" t="str">
            <v>Bellucia</v>
          </cell>
          <cell r="C124" t="str">
            <v>pentamera</v>
          </cell>
          <cell r="D124" t="str">
            <v>Bellucia pentamera</v>
          </cell>
          <cell r="E124" t="str">
            <v>Naudin</v>
          </cell>
          <cell r="F124" t="str">
            <v>MELASTOMATACEAE</v>
          </cell>
          <cell r="G124" t="str">
            <v>Coronillo-Higo-Papaturro agrio</v>
          </cell>
          <cell r="H124" t="str">
            <v>INDETERMINADO</v>
          </cell>
        </row>
        <row r="125">
          <cell r="A125">
            <v>124</v>
          </cell>
          <cell r="B125" t="str">
            <v>Billia</v>
          </cell>
          <cell r="C125" t="str">
            <v>colombiana</v>
          </cell>
          <cell r="D125" t="str">
            <v>Billia colombiana</v>
          </cell>
          <cell r="E125" t="str">
            <v>Planch. &amp; Lindl.</v>
          </cell>
          <cell r="F125" t="str">
            <v>HIPPOCASTANACEAE</v>
          </cell>
          <cell r="G125" t="str">
            <v>Cucaracho-Guatusa-Ocora</v>
          </cell>
          <cell r="H125" t="str">
            <v>ESCIOFITO</v>
          </cell>
        </row>
        <row r="126">
          <cell r="A126">
            <v>125</v>
          </cell>
          <cell r="B126" t="str">
            <v>Billia</v>
          </cell>
          <cell r="C126" t="str">
            <v>hippocastanum</v>
          </cell>
          <cell r="D126" t="str">
            <v>Billia hippocastanum</v>
          </cell>
          <cell r="E126" t="str">
            <v>Peyr.</v>
          </cell>
          <cell r="F126" t="str">
            <v>HIPPOCASTANACEAE</v>
          </cell>
          <cell r="G126" t="str">
            <v>Cucaracho-Guatusa-Cedron</v>
          </cell>
          <cell r="H126" t="str">
            <v>ESCIOFITO</v>
          </cell>
        </row>
        <row r="127">
          <cell r="A127">
            <v>126</v>
          </cell>
          <cell r="B127" t="str">
            <v>Billia</v>
          </cell>
          <cell r="C127" t="str">
            <v>rosea</v>
          </cell>
          <cell r="D127" t="str">
            <v>Billia rosea</v>
          </cell>
          <cell r="F127" t="str">
            <v>HIPPOCASTANACEAE</v>
          </cell>
          <cell r="G127" t="str">
            <v>Cachimba-Cachimbó-Cocora-Corona
-Cucaracho-Guatuzo-Ira zapote-Ocora-Resina-Resino</v>
          </cell>
          <cell r="H127" t="str">
            <v>INDETERMINADO</v>
          </cell>
        </row>
        <row r="128">
          <cell r="A128">
            <v>127</v>
          </cell>
          <cell r="B128" t="str">
            <v>Bombacopsis</v>
          </cell>
          <cell r="C128" t="str">
            <v>quinata</v>
          </cell>
          <cell r="D128" t="str">
            <v>Bombacopsis quinata</v>
          </cell>
          <cell r="F128" t="str">
            <v>BOMBACACEAE</v>
          </cell>
          <cell r="G128" t="str">
            <v>Pochote-Cedro pochote</v>
          </cell>
          <cell r="H128" t="str">
            <v>INDETERMINADO</v>
          </cell>
        </row>
        <row r="129">
          <cell r="A129">
            <v>128</v>
          </cell>
          <cell r="B129" t="str">
            <v>Bombacopsis</v>
          </cell>
          <cell r="C129" t="str">
            <v>sessilis</v>
          </cell>
          <cell r="D129" t="str">
            <v>Bombacopsis sessilis</v>
          </cell>
          <cell r="F129" t="str">
            <v>BOMBACACEAE</v>
          </cell>
          <cell r="G129" t="str">
            <v>Barrigón-Cedro espinoso-Ceibilla
-Ceibo verde-Pochote pelado</v>
          </cell>
          <cell r="H129" t="str">
            <v>INDETERMINADO</v>
          </cell>
        </row>
        <row r="130">
          <cell r="A130">
            <v>129</v>
          </cell>
          <cell r="B130" t="str">
            <v>Bonafousia</v>
          </cell>
          <cell r="C130" t="str">
            <v>undulata</v>
          </cell>
          <cell r="D130" t="str">
            <v>Bonafousia undulata</v>
          </cell>
          <cell r="F130" t="str">
            <v>APOCYNACEAE</v>
          </cell>
          <cell r="H130" t="str">
            <v>INDETERMINADO</v>
          </cell>
        </row>
        <row r="131">
          <cell r="A131">
            <v>130</v>
          </cell>
          <cell r="B131" t="str">
            <v>Borojoa</v>
          </cell>
          <cell r="C131" t="str">
            <v>panamensis</v>
          </cell>
          <cell r="D131" t="str">
            <v>Borojoa panamensis</v>
          </cell>
          <cell r="F131" t="str">
            <v>RUBIACEAE</v>
          </cell>
          <cell r="H131" t="str">
            <v>ESCIOFITO</v>
          </cell>
        </row>
        <row r="132">
          <cell r="A132">
            <v>131</v>
          </cell>
          <cell r="B132" t="str">
            <v>Borojoa</v>
          </cell>
          <cell r="C132" t="str">
            <v>patinoi</v>
          </cell>
          <cell r="D132" t="str">
            <v>Borojoa patinoi</v>
          </cell>
          <cell r="F132" t="str">
            <v>RUBIACEAE</v>
          </cell>
          <cell r="H132" t="str">
            <v>ESCIOFITO</v>
          </cell>
        </row>
        <row r="133">
          <cell r="A133">
            <v>132</v>
          </cell>
          <cell r="B133" t="str">
            <v>Borojoa</v>
          </cell>
          <cell r="C133" t="str">
            <v>sp</v>
          </cell>
          <cell r="D133" t="str">
            <v>Borojoa sp</v>
          </cell>
          <cell r="F133" t="str">
            <v>RUBIACEAE</v>
          </cell>
          <cell r="H133" t="str">
            <v>ESCIOFITO</v>
          </cell>
        </row>
        <row r="134">
          <cell r="A134">
            <v>133</v>
          </cell>
          <cell r="B134" t="str">
            <v>Bourreria</v>
          </cell>
          <cell r="C134" t="str">
            <v>costaricensis</v>
          </cell>
          <cell r="D134" t="str">
            <v>Bourreria costaricensis</v>
          </cell>
          <cell r="E134" t="str">
            <v>(Standl.) A. H. Gentry</v>
          </cell>
          <cell r="F134" t="str">
            <v>BORAGINACEAE</v>
          </cell>
          <cell r="H134" t="str">
            <v>INDETERMINADO</v>
          </cell>
        </row>
        <row r="135">
          <cell r="A135">
            <v>134</v>
          </cell>
          <cell r="B135" t="str">
            <v>Bourreria</v>
          </cell>
          <cell r="C135" t="str">
            <v>oxyphylla</v>
          </cell>
          <cell r="D135" t="str">
            <v>Bourreria oxyphylla</v>
          </cell>
          <cell r="F135" t="str">
            <v>BORAGINACEAE</v>
          </cell>
          <cell r="H135" t="str">
            <v>INDETERMINADO</v>
          </cell>
        </row>
        <row r="136">
          <cell r="A136">
            <v>135</v>
          </cell>
          <cell r="B136" t="str">
            <v>Brosimum</v>
          </cell>
          <cell r="C136" t="str">
            <v>alicastrum</v>
          </cell>
          <cell r="D136" t="str">
            <v>Brosimum alicastrum</v>
          </cell>
          <cell r="E136" t="str">
            <v>Sw.</v>
          </cell>
          <cell r="F136" t="str">
            <v>MORACEAE</v>
          </cell>
          <cell r="G136" t="str">
            <v>Ojoche-Kóke-Lechoso-Mastate-Morillo
-Ojoche amarillo-Ojoche de fruta-Ramón</v>
          </cell>
          <cell r="H136" t="str">
            <v>ESCIOFITO</v>
          </cell>
        </row>
        <row r="137">
          <cell r="A137">
            <v>136</v>
          </cell>
          <cell r="B137" t="str">
            <v>Brosimum</v>
          </cell>
          <cell r="C137" t="str">
            <v>costaricanum</v>
          </cell>
          <cell r="D137" t="str">
            <v>Brosimum costaricanum</v>
          </cell>
          <cell r="F137" t="str">
            <v>MORACEAE</v>
          </cell>
          <cell r="G137" t="str">
            <v>Bë-Kóke-Lechoso-Morillo-Ojoche-Ojoche
lechoso-Ojoche macho-Ojochillo-Ojochillo amarillo-Shubi</v>
          </cell>
          <cell r="H137" t="str">
            <v>INDETERMINADO</v>
          </cell>
        </row>
        <row r="138">
          <cell r="A138">
            <v>137</v>
          </cell>
          <cell r="B138" t="str">
            <v>Brosimum</v>
          </cell>
          <cell r="C138" t="str">
            <v>guianense</v>
          </cell>
          <cell r="D138" t="str">
            <v>Brosimum guianense</v>
          </cell>
          <cell r="E138" t="str">
            <v>(Aubl.) Huber</v>
          </cell>
          <cell r="F138" t="str">
            <v>MORACEAE</v>
          </cell>
          <cell r="G138" t="str">
            <v>Ojoche colorado-Ojochillo</v>
          </cell>
          <cell r="H138" t="str">
            <v>ESCIOFITO</v>
          </cell>
        </row>
        <row r="139">
          <cell r="A139">
            <v>138</v>
          </cell>
          <cell r="B139" t="str">
            <v>Brosimum</v>
          </cell>
          <cell r="C139" t="str">
            <v>guianensis</v>
          </cell>
          <cell r="D139" t="str">
            <v>Brosimum guianensis</v>
          </cell>
          <cell r="F139" t="str">
            <v>MORACEAE</v>
          </cell>
          <cell r="H139" t="str">
            <v>INDETERMINADO</v>
          </cell>
        </row>
        <row r="140">
          <cell r="A140">
            <v>139</v>
          </cell>
          <cell r="B140" t="str">
            <v>Brosimum</v>
          </cell>
          <cell r="C140" t="str">
            <v>lactescens</v>
          </cell>
          <cell r="D140" t="str">
            <v>Brosimum lactescens</v>
          </cell>
          <cell r="E140" t="str">
            <v>(S. Moore) C.C. Berg</v>
          </cell>
          <cell r="F140" t="str">
            <v>MORACEAE</v>
          </cell>
          <cell r="G140" t="str">
            <v>Ojochillo-Ojoche-Ojoche blanco-Ojochito</v>
          </cell>
          <cell r="H140" t="str">
            <v>ESCIOFITO</v>
          </cell>
        </row>
        <row r="141">
          <cell r="A141">
            <v>140</v>
          </cell>
          <cell r="B141" t="str">
            <v>Brosimum</v>
          </cell>
          <cell r="C141" t="str">
            <v>sp</v>
          </cell>
          <cell r="D141" t="str">
            <v>Brosimum sp</v>
          </cell>
          <cell r="F141" t="str">
            <v>MORACEAE</v>
          </cell>
          <cell r="H141" t="str">
            <v>ESCIOFITO</v>
          </cell>
        </row>
        <row r="142">
          <cell r="A142">
            <v>141</v>
          </cell>
          <cell r="B142" t="str">
            <v>Brosimum</v>
          </cell>
          <cell r="C142" t="str">
            <v>utile</v>
          </cell>
          <cell r="D142" t="str">
            <v>Brosimum utile</v>
          </cell>
          <cell r="E142" t="str">
            <v>(Kunth) Oken</v>
          </cell>
          <cell r="F142" t="str">
            <v>MORACEAE</v>
          </cell>
          <cell r="G142" t="str">
            <v>Árbol de leche-Baco-Baco lechoso-
Datsi-Kóke-Kokí-Kooche-Lechoso-Mastateleche,Sháliklo,Shontsi,Shwali,Tsalliklo,Vaco</v>
          </cell>
          <cell r="H142" t="str">
            <v>INDETERMINADO</v>
          </cell>
        </row>
        <row r="143">
          <cell r="A143">
            <v>142</v>
          </cell>
          <cell r="B143" t="str">
            <v>Brunellia</v>
          </cell>
          <cell r="C143" t="str">
            <v>costaricensis</v>
          </cell>
          <cell r="D143" t="str">
            <v>Brunellia costaricensis</v>
          </cell>
          <cell r="E143" t="str">
            <v>Standl</v>
          </cell>
          <cell r="F143" t="str">
            <v>BRUNELLIACEAE</v>
          </cell>
          <cell r="G143" t="str">
            <v>Cedrillo</v>
          </cell>
          <cell r="H143" t="str">
            <v>HELIOFITO EFIMERO</v>
          </cell>
        </row>
        <row r="144">
          <cell r="A144">
            <v>143</v>
          </cell>
          <cell r="B144" t="str">
            <v>Brunellia</v>
          </cell>
          <cell r="C144" t="str">
            <v xml:space="preserve">standleyana </v>
          </cell>
          <cell r="D144" t="str">
            <v xml:space="preserve">Brunellia standleyana </v>
          </cell>
          <cell r="E144" t="str">
            <v>Cuatrec</v>
          </cell>
          <cell r="F144" t="str">
            <v>BRUNELLIACEAE</v>
          </cell>
          <cell r="H144" t="str">
            <v>HELIOFITO EFIMERO</v>
          </cell>
        </row>
        <row r="145">
          <cell r="A145">
            <v>144</v>
          </cell>
          <cell r="B145" t="str">
            <v>Brunellia</v>
          </cell>
          <cell r="C145" t="str">
            <v>sp</v>
          </cell>
          <cell r="D145" t="str">
            <v>Brunellia sp</v>
          </cell>
          <cell r="F145" t="str">
            <v>BRUNELLIACEAE</v>
          </cell>
          <cell r="H145" t="str">
            <v>HELIOFITO EFIMERO</v>
          </cell>
        </row>
        <row r="146">
          <cell r="A146">
            <v>145</v>
          </cell>
          <cell r="B146" t="str">
            <v>Bunchosia</v>
          </cell>
          <cell r="C146" t="str">
            <v>macrophylla</v>
          </cell>
          <cell r="D146" t="str">
            <v>Bunchosia macrophylla</v>
          </cell>
          <cell r="E146" t="str">
            <v>Rose</v>
          </cell>
          <cell r="F146" t="str">
            <v>MALPIGHIACEAE</v>
          </cell>
          <cell r="H146" t="str">
            <v>INDETERMINADO</v>
          </cell>
        </row>
        <row r="147">
          <cell r="A147">
            <v>146</v>
          </cell>
          <cell r="B147" t="str">
            <v>Bunchosia</v>
          </cell>
          <cell r="C147" t="str">
            <v>pilosa</v>
          </cell>
          <cell r="D147" t="str">
            <v>Bunchosia pilosa</v>
          </cell>
          <cell r="F147" t="str">
            <v>MALPIGHIACEAE</v>
          </cell>
          <cell r="H147" t="str">
            <v>INDETERMINADO</v>
          </cell>
        </row>
        <row r="148">
          <cell r="A148">
            <v>147</v>
          </cell>
          <cell r="B148" t="str">
            <v>Bursera</v>
          </cell>
          <cell r="C148" t="str">
            <v>simaruba</v>
          </cell>
          <cell r="D148" t="str">
            <v>Bursera simaruba</v>
          </cell>
          <cell r="E148" t="str">
            <v>(L.) Sarg.</v>
          </cell>
          <cell r="F148" t="str">
            <v>BURSERACEAE</v>
          </cell>
          <cell r="G148" t="str">
            <v>Indio desnudo-Indio pelao-Jicoa-Jicote-Jiñocuabe-Jiñote
-Almácigo-Árbol del turista-Caraña-Caraño-KöloKámoli,Papelillo</v>
          </cell>
          <cell r="H148" t="str">
            <v>HELIOFITO DURABLE</v>
          </cell>
        </row>
        <row r="149">
          <cell r="A149">
            <v>148</v>
          </cell>
          <cell r="B149" t="str">
            <v>Bursera</v>
          </cell>
          <cell r="C149" t="str">
            <v>tomentosa</v>
          </cell>
          <cell r="D149" t="str">
            <v>Bursera tomentosa</v>
          </cell>
          <cell r="F149" t="str">
            <v>BURSERACEAE</v>
          </cell>
          <cell r="G149" t="str">
            <v>Cañagria-Caraña-Dólijkwo-Indio-Indio
plateado-Ulösurulí</v>
          </cell>
          <cell r="H149" t="str">
            <v>INDETERMINADO</v>
          </cell>
        </row>
        <row r="150">
          <cell r="A150">
            <v>149</v>
          </cell>
          <cell r="B150" t="str">
            <v>Byrsonima</v>
          </cell>
          <cell r="C150" t="str">
            <v>arthropoda</v>
          </cell>
          <cell r="D150" t="str">
            <v>Byrsonima arthropoda</v>
          </cell>
          <cell r="F150" t="str">
            <v>MALPIGHIACEAE</v>
          </cell>
          <cell r="G150" t="str">
            <v>Nance montaña</v>
          </cell>
          <cell r="H150" t="str">
            <v>HELIOFITO DURABLE</v>
          </cell>
        </row>
        <row r="151">
          <cell r="A151">
            <v>150</v>
          </cell>
          <cell r="B151" t="str">
            <v>Byrsonima</v>
          </cell>
          <cell r="C151" t="str">
            <v>crassifolia</v>
          </cell>
          <cell r="D151" t="str">
            <v>Byrsonima crassifolia</v>
          </cell>
          <cell r="E151" t="str">
            <v>(L.) Kunth</v>
          </cell>
          <cell r="F151" t="str">
            <v>MALPIGHIACEAE</v>
          </cell>
          <cell r="G151" t="str">
            <v>Nance</v>
          </cell>
          <cell r="H151" t="str">
            <v>HELIOFITO DURABLE</v>
          </cell>
        </row>
        <row r="152">
          <cell r="A152">
            <v>151</v>
          </cell>
          <cell r="B152" t="str">
            <v>Byrsonima</v>
          </cell>
          <cell r="C152" t="str">
            <v>spicata</v>
          </cell>
          <cell r="D152" t="str">
            <v>Byrsonima spicata</v>
          </cell>
          <cell r="E152" t="str">
            <v>(Cav.)  DC.</v>
          </cell>
          <cell r="F152" t="str">
            <v>MALPIGHIACEAE</v>
          </cell>
          <cell r="H152" t="str">
            <v>INDETERMINADO</v>
          </cell>
        </row>
        <row r="153">
          <cell r="A153">
            <v>152</v>
          </cell>
          <cell r="B153" t="str">
            <v>Cabralea</v>
          </cell>
          <cell r="C153" t="str">
            <v>conjerana</v>
          </cell>
          <cell r="D153" t="str">
            <v>Cabralea conjerana</v>
          </cell>
          <cell r="F153" t="str">
            <v>MELIACEAE</v>
          </cell>
          <cell r="H153" t="str">
            <v>INDETERMINADO</v>
          </cell>
        </row>
        <row r="154">
          <cell r="A154">
            <v>153</v>
          </cell>
          <cell r="B154" t="str">
            <v>Calatola</v>
          </cell>
          <cell r="C154" t="str">
            <v>costaricensis</v>
          </cell>
          <cell r="D154" t="str">
            <v>Calatola costaricensis</v>
          </cell>
          <cell r="E154" t="str">
            <v>Standl.</v>
          </cell>
          <cell r="F154" t="str">
            <v>ICACINACEAE</v>
          </cell>
          <cell r="G154" t="str">
            <v>Coquito</v>
          </cell>
          <cell r="H154" t="str">
            <v>ESCIOFITO</v>
          </cell>
        </row>
        <row r="155">
          <cell r="A155">
            <v>154</v>
          </cell>
          <cell r="B155" t="str">
            <v>Calliandra</v>
          </cell>
          <cell r="C155" t="str">
            <v>rhodocephala</v>
          </cell>
          <cell r="D155" t="str">
            <v>Calliandra rhodocephala</v>
          </cell>
          <cell r="E155" t="str">
            <v>Donn. Sm.</v>
          </cell>
          <cell r="F155" t="str">
            <v>FABACEAE/MIM.</v>
          </cell>
          <cell r="H155" t="str">
            <v>INDETERMINADO</v>
          </cell>
        </row>
        <row r="156">
          <cell r="A156">
            <v>155</v>
          </cell>
          <cell r="B156" t="str">
            <v>Calliandra</v>
          </cell>
          <cell r="C156" t="str">
            <v>rubescens</v>
          </cell>
          <cell r="D156" t="str">
            <v>Calliandra rubescens</v>
          </cell>
          <cell r="F156" t="str">
            <v>FABACEAE/MIM.</v>
          </cell>
          <cell r="H156" t="str">
            <v>INDETERMINADO</v>
          </cell>
        </row>
        <row r="157">
          <cell r="A157">
            <v>156</v>
          </cell>
          <cell r="B157" t="str">
            <v>Calliandra</v>
          </cell>
          <cell r="C157" t="str">
            <v>tergemina</v>
          </cell>
          <cell r="D157" t="str">
            <v>Calliandra tergemina</v>
          </cell>
          <cell r="E157" t="str">
            <v>(L.) Benth.</v>
          </cell>
          <cell r="F157" t="str">
            <v>FABACEAE/MIM.</v>
          </cell>
          <cell r="H157" t="str">
            <v>HELIOFITO DURABLE</v>
          </cell>
        </row>
        <row r="158">
          <cell r="A158">
            <v>157</v>
          </cell>
          <cell r="B158" t="str">
            <v>Calliandra</v>
          </cell>
          <cell r="C158" t="str">
            <v>trinervia</v>
          </cell>
          <cell r="D158" t="str">
            <v>Calliandra trinervia</v>
          </cell>
          <cell r="E158" t="str">
            <v>Benth.</v>
          </cell>
          <cell r="F158" t="str">
            <v>FABACEAE/MIM.</v>
          </cell>
          <cell r="H158" t="str">
            <v>INDETERMINADO</v>
          </cell>
        </row>
        <row r="159">
          <cell r="A159">
            <v>158</v>
          </cell>
          <cell r="B159" t="str">
            <v>Calliandra</v>
          </cell>
          <cell r="C159" t="str">
            <v>sp</v>
          </cell>
          <cell r="D159" t="str">
            <v>Calliandra sp</v>
          </cell>
          <cell r="F159" t="str">
            <v>FABACEAE/MIM.</v>
          </cell>
          <cell r="H159" t="str">
            <v>HELIOFITO DURABLE</v>
          </cell>
        </row>
        <row r="160">
          <cell r="A160">
            <v>159</v>
          </cell>
          <cell r="B160" t="str">
            <v>Callicarpa</v>
          </cell>
          <cell r="C160" t="str">
            <v>acuminata</v>
          </cell>
          <cell r="D160" t="str">
            <v>Callicarpa acuminata</v>
          </cell>
          <cell r="E160" t="str">
            <v>Kunth</v>
          </cell>
          <cell r="F160" t="str">
            <v>VERBENACEAE</v>
          </cell>
          <cell r="H160" t="str">
            <v>INDETERMINADO</v>
          </cell>
        </row>
        <row r="161">
          <cell r="A161">
            <v>160</v>
          </cell>
          <cell r="B161" t="str">
            <v>Callichlamys</v>
          </cell>
          <cell r="C161" t="str">
            <v>latifolia</v>
          </cell>
          <cell r="D161" t="str">
            <v>Callichlamys latifolia</v>
          </cell>
          <cell r="E161" t="str">
            <v>(Rich.) K. Schum.</v>
          </cell>
          <cell r="F161" t="str">
            <v>BIGNONIACEAE</v>
          </cell>
          <cell r="H161" t="str">
            <v>INDETERMINADO</v>
          </cell>
        </row>
        <row r="162">
          <cell r="A162">
            <v>161</v>
          </cell>
          <cell r="B162" t="str">
            <v>Calophyllum</v>
          </cell>
          <cell r="C162" t="str">
            <v>brasiliense</v>
          </cell>
          <cell r="D162" t="str">
            <v>Calophyllum brasiliense</v>
          </cell>
          <cell r="E162" t="str">
            <v>Cambess.</v>
          </cell>
          <cell r="F162" t="str">
            <v>CLUSIACEAE</v>
          </cell>
          <cell r="G162" t="str">
            <v>Cedro maria-Jorco-María-Maria blanco
-María colorado-Palo maria-Santamaría</v>
          </cell>
          <cell r="H162" t="str">
            <v>HELIOFITO DURABLE</v>
          </cell>
        </row>
        <row r="163">
          <cell r="A163">
            <v>162</v>
          </cell>
          <cell r="B163" t="str">
            <v>Calophyllum</v>
          </cell>
          <cell r="C163" t="str">
            <v>longifolium</v>
          </cell>
          <cell r="D163" t="str">
            <v>Calophyllum longifolium</v>
          </cell>
          <cell r="F163" t="str">
            <v>CLUSIACEAE</v>
          </cell>
          <cell r="H163" t="str">
            <v>INDETERMINADO</v>
          </cell>
        </row>
        <row r="164">
          <cell r="A164">
            <v>163</v>
          </cell>
          <cell r="B164" t="str">
            <v>Calycophyllum</v>
          </cell>
          <cell r="C164" t="str">
            <v>candidissimum</v>
          </cell>
          <cell r="D164" t="str">
            <v>Calycophyllum candidissimum</v>
          </cell>
          <cell r="F164" t="str">
            <v>RUBIACEAE</v>
          </cell>
          <cell r="G164" t="str">
            <v>Colorado-Canchudo-Conejo-Madroño
-Sálamo-Sará</v>
          </cell>
          <cell r="H164" t="str">
            <v>INDETERMINADO</v>
          </cell>
        </row>
        <row r="165">
          <cell r="A165">
            <v>164</v>
          </cell>
          <cell r="B165" t="str">
            <v>Calyptranthes</v>
          </cell>
          <cell r="C165" t="str">
            <v>chytraculia</v>
          </cell>
          <cell r="D165" t="str">
            <v>Calyptranthes chytraculia</v>
          </cell>
          <cell r="E165" t="str">
            <v>(L.) Sw.</v>
          </cell>
          <cell r="F165" t="str">
            <v>MYRTACEAE</v>
          </cell>
          <cell r="H165" t="str">
            <v>INDETERMINADO</v>
          </cell>
        </row>
        <row r="166">
          <cell r="A166">
            <v>165</v>
          </cell>
          <cell r="B166" t="str">
            <v>Calyptranthes</v>
          </cell>
          <cell r="C166" t="str">
            <v>sp</v>
          </cell>
          <cell r="D166" t="str">
            <v>Calyptranthes sp</v>
          </cell>
          <cell r="F166" t="str">
            <v>MYRTACEAE</v>
          </cell>
          <cell r="G166" t="str">
            <v>Guayabillo</v>
          </cell>
          <cell r="H166" t="str">
            <v>ESCIOFITO</v>
          </cell>
        </row>
        <row r="167">
          <cell r="A167">
            <v>166</v>
          </cell>
          <cell r="B167" t="str">
            <v>Campnosperma</v>
          </cell>
          <cell r="C167" t="str">
            <v>panamensis</v>
          </cell>
          <cell r="D167" t="str">
            <v>Campnosperma panamensis</v>
          </cell>
          <cell r="F167" t="str">
            <v>ANACARDIACEAE</v>
          </cell>
          <cell r="G167" t="str">
            <v>Orey</v>
          </cell>
          <cell r="H167" t="str">
            <v>INDETERMINADO</v>
          </cell>
        </row>
        <row r="168">
          <cell r="A168">
            <v>167</v>
          </cell>
          <cell r="B168" t="str">
            <v>Capparis</v>
          </cell>
          <cell r="C168" t="str">
            <v>discolor</v>
          </cell>
          <cell r="D168" t="str">
            <v>Capparis discolor</v>
          </cell>
          <cell r="E168" t="str">
            <v>Donn. Sm.</v>
          </cell>
          <cell r="F168" t="str">
            <v>CAPPARACEAE</v>
          </cell>
          <cell r="H168" t="str">
            <v>HELIOFITO DURABLE</v>
          </cell>
        </row>
        <row r="169">
          <cell r="A169">
            <v>168</v>
          </cell>
          <cell r="B169" t="str">
            <v>Capparis</v>
          </cell>
          <cell r="C169" t="str">
            <v>mollicella</v>
          </cell>
          <cell r="D169" t="str">
            <v>Capparis mollicella</v>
          </cell>
          <cell r="F169" t="str">
            <v>CAPPARACEAE</v>
          </cell>
          <cell r="H169" t="str">
            <v>INDETERMINADO</v>
          </cell>
        </row>
        <row r="170">
          <cell r="A170">
            <v>169</v>
          </cell>
          <cell r="B170" t="str">
            <v>Capparis</v>
          </cell>
          <cell r="C170" t="str">
            <v>pittieri</v>
          </cell>
          <cell r="D170" t="str">
            <v>Capparis pittieri</v>
          </cell>
          <cell r="E170" t="str">
            <v>Standl.</v>
          </cell>
          <cell r="F170" t="str">
            <v>CAPPARACEAE</v>
          </cell>
          <cell r="G170" t="str">
            <v>Huevo de burro</v>
          </cell>
          <cell r="H170" t="str">
            <v>HELIOFITO DURABLE</v>
          </cell>
        </row>
        <row r="171">
          <cell r="A171">
            <v>170</v>
          </cell>
          <cell r="B171" t="str">
            <v>Capparis</v>
          </cell>
          <cell r="C171" t="str">
            <v>sp</v>
          </cell>
          <cell r="D171" t="str">
            <v>Capparis sp</v>
          </cell>
          <cell r="F171" t="str">
            <v>CAPPARACEAE</v>
          </cell>
          <cell r="H171" t="str">
            <v>HELIOFITO DURABLE</v>
          </cell>
        </row>
        <row r="172">
          <cell r="A172">
            <v>171</v>
          </cell>
          <cell r="B172" t="str">
            <v>Carapa</v>
          </cell>
          <cell r="C172" t="str">
            <v>guianensis</v>
          </cell>
          <cell r="D172" t="str">
            <v>Carapa guianensis</v>
          </cell>
          <cell r="E172" t="str">
            <v>Aubl.</v>
          </cell>
          <cell r="F172" t="str">
            <v>MELIACEAE</v>
          </cell>
          <cell r="G172" t="str">
            <v>Caobilla-Bateo-Bogamani-Cahoba-Caoba
-Cedro bateo-Cedro cóbano-Cedro macho-Cóbano-Ocora-Surirla-Tlublö</v>
          </cell>
          <cell r="H172" t="str">
            <v>ESCIOFITO</v>
          </cell>
        </row>
        <row r="173">
          <cell r="A173">
            <v>172</v>
          </cell>
          <cell r="B173" t="str">
            <v>Carpotroche</v>
          </cell>
          <cell r="C173" t="str">
            <v>platyptera</v>
          </cell>
          <cell r="D173" t="str">
            <v>Carpotroche platyptera</v>
          </cell>
          <cell r="E173" t="str">
            <v>Pittier</v>
          </cell>
          <cell r="F173" t="str">
            <v>FLACOURTIACEAE</v>
          </cell>
          <cell r="H173" t="str">
            <v>INDETERMINADO</v>
          </cell>
        </row>
        <row r="174">
          <cell r="A174">
            <v>173</v>
          </cell>
          <cell r="B174" t="str">
            <v>Caryocar</v>
          </cell>
          <cell r="C174" t="str">
            <v>costaricense</v>
          </cell>
          <cell r="D174" t="str">
            <v>Caryocar costaricense</v>
          </cell>
          <cell r="F174" t="str">
            <v>CARYOCARACEAE</v>
          </cell>
          <cell r="G174" t="str">
            <v>Ajo-Aji-Ajillo-Manú-Plátano-Plomillo</v>
          </cell>
          <cell r="H174" t="str">
            <v>INDETERMINADO</v>
          </cell>
        </row>
        <row r="175">
          <cell r="A175">
            <v>174</v>
          </cell>
          <cell r="B175" t="str">
            <v>Caryodaphnopsis</v>
          </cell>
          <cell r="C175" t="str">
            <v>burgeri</v>
          </cell>
          <cell r="D175" t="str">
            <v>Caryodaphnopsis burgeri</v>
          </cell>
          <cell r="E175" t="str">
            <v>N. Zamora &amp; Poveda</v>
          </cell>
          <cell r="F175" t="str">
            <v>LAURACEAE</v>
          </cell>
          <cell r="G175" t="str">
            <v>Quina-Cirrí-Cocobola-Laurel-Quira</v>
          </cell>
          <cell r="H175" t="str">
            <v>INDETERMINADO</v>
          </cell>
        </row>
        <row r="176">
          <cell r="A176">
            <v>175</v>
          </cell>
          <cell r="B176" t="str">
            <v>Casearia</v>
          </cell>
          <cell r="C176" t="str">
            <v>arborea</v>
          </cell>
          <cell r="D176" t="str">
            <v>Casearia arborea</v>
          </cell>
          <cell r="E176" t="str">
            <v>(Rich.) Urb.</v>
          </cell>
          <cell r="F176" t="str">
            <v>FLACOURTIACEAE</v>
          </cell>
          <cell r="G176" t="str">
            <v>Falso manga larga-Limoncillo-</v>
          </cell>
          <cell r="H176" t="str">
            <v>HELIOFITO DURABLE</v>
          </cell>
        </row>
        <row r="177">
          <cell r="A177">
            <v>176</v>
          </cell>
          <cell r="B177" t="str">
            <v>Casearia</v>
          </cell>
          <cell r="C177" t="str">
            <v>arguta</v>
          </cell>
          <cell r="D177" t="str">
            <v>Casearia arguta</v>
          </cell>
          <cell r="E177" t="str">
            <v>Kunth</v>
          </cell>
          <cell r="F177" t="str">
            <v>FLACOURTIACEAE</v>
          </cell>
          <cell r="H177" t="str">
            <v>INDETERMINADO</v>
          </cell>
        </row>
        <row r="178">
          <cell r="A178">
            <v>177</v>
          </cell>
          <cell r="B178" t="str">
            <v>Casearia</v>
          </cell>
          <cell r="C178" t="str">
            <v>commersoniana</v>
          </cell>
          <cell r="D178" t="str">
            <v>Casearia commersoniana</v>
          </cell>
          <cell r="E178" t="str">
            <v>Cambess.</v>
          </cell>
          <cell r="F178" t="str">
            <v>FLACOURTIACEAE</v>
          </cell>
          <cell r="H178" t="str">
            <v>HELIOFITO DURABLE</v>
          </cell>
        </row>
        <row r="179">
          <cell r="A179">
            <v>178</v>
          </cell>
          <cell r="B179" t="str">
            <v>Casearia</v>
          </cell>
          <cell r="C179" t="str">
            <v>coronata</v>
          </cell>
          <cell r="D179" t="str">
            <v>Casearia coronata</v>
          </cell>
          <cell r="E179" t="str">
            <v>Standl. &amp; L. O. Williams</v>
          </cell>
          <cell r="F179" t="str">
            <v>FLACOURTIACEAE</v>
          </cell>
          <cell r="H179" t="str">
            <v>HELIOFITO DURABLE</v>
          </cell>
        </row>
        <row r="180">
          <cell r="A180">
            <v>179</v>
          </cell>
          <cell r="B180" t="str">
            <v>Casearia</v>
          </cell>
          <cell r="C180" t="str">
            <v>corymbosa</v>
          </cell>
          <cell r="D180" t="str">
            <v>Casearia corymbosa</v>
          </cell>
          <cell r="E180" t="str">
            <v>Kunth</v>
          </cell>
          <cell r="F180" t="str">
            <v>FLACOURTIACEAE</v>
          </cell>
          <cell r="H180" t="str">
            <v>HELIOFITO DURABLE</v>
          </cell>
        </row>
        <row r="181">
          <cell r="A181">
            <v>180</v>
          </cell>
          <cell r="B181" t="str">
            <v>Casearia</v>
          </cell>
          <cell r="C181" t="str">
            <v>sp</v>
          </cell>
          <cell r="D181" t="str">
            <v>Casearia sp</v>
          </cell>
          <cell r="F181" t="str">
            <v>FLACOURTIACEAE</v>
          </cell>
          <cell r="H181" t="str">
            <v>HELIOFITO DURABLE</v>
          </cell>
        </row>
        <row r="182">
          <cell r="A182">
            <v>181</v>
          </cell>
          <cell r="B182" t="str">
            <v>Casearia</v>
          </cell>
          <cell r="C182" t="str">
            <v>sylvestris</v>
          </cell>
          <cell r="D182" t="str">
            <v>Casearia sylvestris</v>
          </cell>
          <cell r="E182" t="str">
            <v>Sw.</v>
          </cell>
          <cell r="F182" t="str">
            <v>FLACOURTIACEAE</v>
          </cell>
          <cell r="H182" t="str">
            <v>HELIOFITO DURABLE</v>
          </cell>
        </row>
        <row r="183">
          <cell r="A183">
            <v>182</v>
          </cell>
          <cell r="B183" t="str">
            <v>Casearia</v>
          </cell>
          <cell r="C183" t="str">
            <v>tacanensis</v>
          </cell>
          <cell r="D183" t="str">
            <v>Casearia tacanensis</v>
          </cell>
          <cell r="E183" t="str">
            <v>Lundell</v>
          </cell>
          <cell r="F183" t="str">
            <v>FLACOURTIACEAE</v>
          </cell>
          <cell r="H183" t="str">
            <v>ESCIOFITO</v>
          </cell>
        </row>
        <row r="184">
          <cell r="A184">
            <v>183</v>
          </cell>
          <cell r="B184" t="str">
            <v>Casimirella</v>
          </cell>
          <cell r="C184" t="str">
            <v>sp</v>
          </cell>
          <cell r="D184" t="str">
            <v>Casimirella sp</v>
          </cell>
          <cell r="F184" t="str">
            <v>ICACINACEAE</v>
          </cell>
          <cell r="H184" t="str">
            <v>INDETERMINADO</v>
          </cell>
        </row>
        <row r="185">
          <cell r="A185">
            <v>184</v>
          </cell>
          <cell r="B185" t="str">
            <v>Cassipourea</v>
          </cell>
          <cell r="C185" t="str">
            <v>elliptica</v>
          </cell>
          <cell r="D185" t="str">
            <v>Cassipourea elliptica</v>
          </cell>
          <cell r="E185" t="str">
            <v>(Sw.) Poit.</v>
          </cell>
          <cell r="F185" t="str">
            <v>RHIZOPHORACEAE</v>
          </cell>
          <cell r="H185" t="str">
            <v>HELIOFITO DURABLE</v>
          </cell>
        </row>
        <row r="186">
          <cell r="A186">
            <v>185</v>
          </cell>
          <cell r="B186" t="str">
            <v>Cassipourea</v>
          </cell>
          <cell r="C186" t="str">
            <v>guianensis</v>
          </cell>
          <cell r="D186" t="str">
            <v>Cassipourea guianensis</v>
          </cell>
          <cell r="E186" t="str">
            <v>Aubl.</v>
          </cell>
          <cell r="F186" t="str">
            <v>RHIZOPHORACEAE</v>
          </cell>
          <cell r="H186" t="str">
            <v>INDETERMINADO</v>
          </cell>
        </row>
        <row r="187">
          <cell r="A187">
            <v>186</v>
          </cell>
          <cell r="B187" t="str">
            <v>Cassipourea</v>
          </cell>
          <cell r="C187" t="str">
            <v>sp</v>
          </cell>
          <cell r="D187" t="str">
            <v>Cassipourea sp</v>
          </cell>
          <cell r="F187" t="str">
            <v>RHIZOPHORACEAE</v>
          </cell>
          <cell r="H187" t="str">
            <v>INDETERMINADO</v>
          </cell>
        </row>
        <row r="188">
          <cell r="A188">
            <v>187</v>
          </cell>
          <cell r="B188" t="str">
            <v>Castilla</v>
          </cell>
          <cell r="C188" t="str">
            <v>elastica</v>
          </cell>
          <cell r="D188" t="str">
            <v>Castilla elastica</v>
          </cell>
          <cell r="E188" t="str">
            <v>Sesse</v>
          </cell>
          <cell r="F188" t="str">
            <v>MORACEAE</v>
          </cell>
          <cell r="G188" t="str">
            <v>Hule-Palo de hule-Sini-Tseni (Cabécar)
-Tsini (Bribrí)</v>
          </cell>
          <cell r="H188" t="str">
            <v>HELIOFITO DURABLE</v>
          </cell>
        </row>
        <row r="189">
          <cell r="A189">
            <v>188</v>
          </cell>
          <cell r="B189" t="str">
            <v>Castilla</v>
          </cell>
          <cell r="C189" t="str">
            <v>tunu</v>
          </cell>
          <cell r="D189" t="str">
            <v>Castilla tunu</v>
          </cell>
          <cell r="F189" t="str">
            <v>MORACEAE</v>
          </cell>
          <cell r="G189" t="str">
            <v>Caucho-Hule blanco-Hule macho-Palo de hule</v>
          </cell>
          <cell r="H189" t="str">
            <v>INDETERMINADO</v>
          </cell>
        </row>
        <row r="190">
          <cell r="A190">
            <v>189</v>
          </cell>
          <cell r="B190" t="str">
            <v>Cecropia</v>
          </cell>
          <cell r="C190" t="str">
            <v>insignis</v>
          </cell>
          <cell r="D190" t="str">
            <v>Cecropia insignis</v>
          </cell>
          <cell r="E190" t="str">
            <v>Liebm.</v>
          </cell>
          <cell r="F190" t="str">
            <v>CECROPIACEAE</v>
          </cell>
          <cell r="G190" t="str">
            <v>Guarumo-Guarumo blanco</v>
          </cell>
          <cell r="H190" t="str">
            <v>HELIOFITO EFIMERO</v>
          </cell>
        </row>
        <row r="191">
          <cell r="A191">
            <v>190</v>
          </cell>
          <cell r="B191" t="str">
            <v>Cecropia</v>
          </cell>
          <cell r="C191" t="str">
            <v>obtusifolia</v>
          </cell>
          <cell r="D191" t="str">
            <v>Cecropia obtusifolia</v>
          </cell>
          <cell r="E191" t="str">
            <v>Bertol.</v>
          </cell>
          <cell r="F191" t="str">
            <v>CECROPIACEAE</v>
          </cell>
          <cell r="G191" t="str">
            <v>Guarumo-Guarumo colorado-Bitak</v>
          </cell>
          <cell r="H191" t="str">
            <v>HELIOFITO EFIMERO</v>
          </cell>
        </row>
        <row r="192">
          <cell r="A192">
            <v>191</v>
          </cell>
          <cell r="B192" t="str">
            <v>Cecropia</v>
          </cell>
          <cell r="C192" t="str">
            <v>peltata</v>
          </cell>
          <cell r="D192" t="str">
            <v>Cecropia peltata</v>
          </cell>
          <cell r="E192" t="str">
            <v>L.</v>
          </cell>
          <cell r="F192" t="str">
            <v>CECROPIACEAE</v>
          </cell>
          <cell r="G192" t="str">
            <v>Guarumo-Ajköl-Bitak</v>
          </cell>
          <cell r="H192" t="str">
            <v>HELIOFITO EFIMERO</v>
          </cell>
        </row>
        <row r="193">
          <cell r="A193">
            <v>192</v>
          </cell>
          <cell r="B193" t="str">
            <v>Cecropia</v>
          </cell>
          <cell r="C193" t="str">
            <v>polyphlebia</v>
          </cell>
          <cell r="D193" t="str">
            <v>Cecropia polyphlebia</v>
          </cell>
          <cell r="F193" t="str">
            <v>CECROPIACEAE</v>
          </cell>
          <cell r="G193" t="str">
            <v>Guarumo</v>
          </cell>
          <cell r="H193" t="str">
            <v>HELIOFITO EFIMERO</v>
          </cell>
        </row>
        <row r="194">
          <cell r="A194">
            <v>193</v>
          </cell>
          <cell r="B194" t="str">
            <v>Cecropia</v>
          </cell>
          <cell r="C194" t="str">
            <v>sp</v>
          </cell>
          <cell r="D194" t="str">
            <v>Cecropia sp</v>
          </cell>
          <cell r="F194" t="str">
            <v>CECROPIACEAE</v>
          </cell>
          <cell r="G194" t="str">
            <v>Guarumo</v>
          </cell>
          <cell r="H194" t="str">
            <v>HELIOFITO EFIMERO</v>
          </cell>
        </row>
        <row r="195">
          <cell r="A195">
            <v>194</v>
          </cell>
          <cell r="B195" t="str">
            <v>Cedrela</v>
          </cell>
          <cell r="C195" t="str">
            <v>fissilis</v>
          </cell>
          <cell r="D195" t="str">
            <v>Cedrela fissilis</v>
          </cell>
          <cell r="E195" t="str">
            <v>Vell.</v>
          </cell>
          <cell r="F195" t="str">
            <v>MELIACEAE</v>
          </cell>
          <cell r="G195" t="str">
            <v>Cedro real-Cedro</v>
          </cell>
          <cell r="H195" t="str">
            <v>HELIOFITO DURABLE</v>
          </cell>
        </row>
        <row r="196">
          <cell r="A196">
            <v>195</v>
          </cell>
          <cell r="B196" t="str">
            <v>Cedrela</v>
          </cell>
          <cell r="C196" t="str">
            <v>odorata</v>
          </cell>
          <cell r="D196" t="str">
            <v>Cedrela odorata</v>
          </cell>
          <cell r="E196" t="str">
            <v>L.</v>
          </cell>
          <cell r="F196" t="str">
            <v>MELIACEAE</v>
          </cell>
          <cell r="G196" t="str">
            <v>Cedro amargo-Cedro-Cedro bateo-
Cedro blanco-Cedro cebolla-Cedro colorado-Cedro del Atlántico-Cedro del Pacífico-Cedro dulce-Cedro maría-Cedro real-Cóbano</v>
          </cell>
          <cell r="H196" t="str">
            <v>HELIOFITO DURABLE</v>
          </cell>
        </row>
        <row r="197">
          <cell r="A197">
            <v>196</v>
          </cell>
          <cell r="B197" t="str">
            <v>Cedrela</v>
          </cell>
          <cell r="C197" t="str">
            <v>salvadorensis</v>
          </cell>
          <cell r="D197" t="str">
            <v>Cedrela salvadorensis</v>
          </cell>
          <cell r="E197" t="str">
            <v>Standl.</v>
          </cell>
          <cell r="F197" t="str">
            <v>MELIACEAE</v>
          </cell>
          <cell r="G197" t="str">
            <v>Cedro colorado</v>
          </cell>
          <cell r="H197" t="str">
            <v>HELIOFITO DURABLE</v>
          </cell>
        </row>
        <row r="198">
          <cell r="A198">
            <v>197</v>
          </cell>
          <cell r="B198" t="str">
            <v>Cedrela</v>
          </cell>
          <cell r="C198" t="str">
            <v>tonduzii</v>
          </cell>
          <cell r="D198" t="str">
            <v>Cedrela tonduzii</v>
          </cell>
          <cell r="E198" t="str">
            <v>C. DC.</v>
          </cell>
          <cell r="F198" t="str">
            <v>MELIACEAE</v>
          </cell>
          <cell r="G198" t="str">
            <v>Cedro dulce</v>
          </cell>
          <cell r="H198" t="str">
            <v>HELIOFITO DURABLE</v>
          </cell>
        </row>
        <row r="199">
          <cell r="A199">
            <v>198</v>
          </cell>
          <cell r="B199" t="str">
            <v>Cedrela</v>
          </cell>
          <cell r="C199" t="str">
            <v>sp</v>
          </cell>
          <cell r="D199" t="str">
            <v>Cedrela sp</v>
          </cell>
          <cell r="F199" t="str">
            <v>MELIACEAE</v>
          </cell>
          <cell r="G199" t="str">
            <v>Cedro</v>
          </cell>
          <cell r="H199" t="str">
            <v>HELIOFITO DURABLE</v>
          </cell>
        </row>
        <row r="200">
          <cell r="A200">
            <v>199</v>
          </cell>
          <cell r="B200" t="str">
            <v>Ceiba</v>
          </cell>
          <cell r="C200" t="str">
            <v>pentandra</v>
          </cell>
          <cell r="D200" t="str">
            <v>Ceiba pentandra</v>
          </cell>
          <cell r="E200" t="str">
            <v>(L.) Gaertn.</v>
          </cell>
          <cell r="F200" t="str">
            <v>BOMBACACEAE</v>
          </cell>
          <cell r="G200" t="str">
            <v>Ceiba-Pulí-Puri-Tkulí</v>
          </cell>
          <cell r="H200" t="str">
            <v>HELIOFITO DURABLE</v>
          </cell>
        </row>
        <row r="201">
          <cell r="A201">
            <v>200</v>
          </cell>
          <cell r="B201" t="str">
            <v>Celtis</v>
          </cell>
          <cell r="C201" t="str">
            <v>iguanaea</v>
          </cell>
          <cell r="D201" t="str">
            <v>Celtis iguanaea</v>
          </cell>
          <cell r="E201" t="str">
            <v>(Jacq.) Sarg.</v>
          </cell>
          <cell r="F201" t="str">
            <v>ULMACEAE</v>
          </cell>
          <cell r="H201" t="str">
            <v>INDETERMINADO</v>
          </cell>
        </row>
        <row r="202">
          <cell r="A202">
            <v>201</v>
          </cell>
          <cell r="B202" t="str">
            <v>Celtis</v>
          </cell>
          <cell r="C202" t="str">
            <v>schippii</v>
          </cell>
          <cell r="D202" t="str">
            <v>Celtis schippii</v>
          </cell>
          <cell r="E202" t="str">
            <v>Standl.</v>
          </cell>
          <cell r="F202" t="str">
            <v>ULMACEAE</v>
          </cell>
          <cell r="H202" t="str">
            <v>HELIOFITO DURABLE</v>
          </cell>
        </row>
        <row r="203">
          <cell r="A203">
            <v>202</v>
          </cell>
          <cell r="B203" t="str">
            <v>Cespedesia</v>
          </cell>
          <cell r="C203" t="str">
            <v>macrophylla</v>
          </cell>
          <cell r="D203" t="str">
            <v>Cespedesia macrophylla</v>
          </cell>
          <cell r="F203" t="str">
            <v>OCHNACEAE</v>
          </cell>
          <cell r="G203" t="str">
            <v>Tabacon</v>
          </cell>
          <cell r="H203" t="str">
            <v>INDETERMINADO</v>
          </cell>
        </row>
        <row r="204">
          <cell r="A204">
            <v>203</v>
          </cell>
          <cell r="B204" t="str">
            <v>Cespedesia</v>
          </cell>
          <cell r="C204" t="str">
            <v>spathulata</v>
          </cell>
          <cell r="D204" t="str">
            <v>Cespedesia spathulata</v>
          </cell>
          <cell r="E204" t="str">
            <v>(Ruiz &amp; Pav.) Planch.</v>
          </cell>
          <cell r="F204" t="str">
            <v>OCHNACEAE</v>
          </cell>
          <cell r="G204" t="str">
            <v>Tabacon</v>
          </cell>
          <cell r="H204" t="str">
            <v>HELIOFITO DURABLE</v>
          </cell>
        </row>
        <row r="205">
          <cell r="A205">
            <v>204</v>
          </cell>
          <cell r="B205" t="str">
            <v>Cestrum</v>
          </cell>
          <cell r="C205" t="str">
            <v>megalophyllum</v>
          </cell>
          <cell r="D205" t="str">
            <v>Cestrum megalophyllum</v>
          </cell>
          <cell r="E205" t="str">
            <v>Dunal</v>
          </cell>
          <cell r="F205" t="str">
            <v>SOLANACEAE</v>
          </cell>
          <cell r="H205" t="str">
            <v>HELIOFITO DURABLE</v>
          </cell>
        </row>
        <row r="206">
          <cell r="A206">
            <v>205</v>
          </cell>
          <cell r="B206" t="str">
            <v>Cestrum</v>
          </cell>
          <cell r="C206" t="str">
            <v>microcalyx</v>
          </cell>
          <cell r="D206" t="str">
            <v>Cestrum microcalyx</v>
          </cell>
          <cell r="E206" t="str">
            <v>Francey</v>
          </cell>
          <cell r="F206" t="str">
            <v>SOLANACEAE</v>
          </cell>
          <cell r="H206" t="str">
            <v>INDETERMINADO</v>
          </cell>
        </row>
        <row r="207">
          <cell r="A207">
            <v>206</v>
          </cell>
          <cell r="B207" t="str">
            <v>Cestrum</v>
          </cell>
          <cell r="C207" t="str">
            <v>nocturnum</v>
          </cell>
          <cell r="D207" t="str">
            <v>Cestrum nocturnum</v>
          </cell>
          <cell r="E207" t="str">
            <v>L.</v>
          </cell>
          <cell r="F207" t="str">
            <v>SOLANACEAE</v>
          </cell>
          <cell r="H207" t="str">
            <v>INDETERMINADO</v>
          </cell>
        </row>
        <row r="208">
          <cell r="A208">
            <v>207</v>
          </cell>
          <cell r="B208" t="str">
            <v>Cestrum</v>
          </cell>
          <cell r="C208" t="str">
            <v>racemosum</v>
          </cell>
          <cell r="D208" t="str">
            <v>Cestrum racemosum</v>
          </cell>
          <cell r="E208" t="str">
            <v>Ruiz &amp; Pav.</v>
          </cell>
          <cell r="F208" t="str">
            <v>SOLANACEAE</v>
          </cell>
          <cell r="H208" t="str">
            <v>HELIOFITO DURABLE</v>
          </cell>
        </row>
        <row r="209">
          <cell r="A209">
            <v>208</v>
          </cell>
          <cell r="B209" t="str">
            <v>Chamaedorea</v>
          </cell>
          <cell r="C209" t="str">
            <v>sp</v>
          </cell>
          <cell r="D209" t="str">
            <v>Chamaedorea sp</v>
          </cell>
          <cell r="F209" t="str">
            <v>ARECACEAE</v>
          </cell>
          <cell r="H209" t="str">
            <v>INDETERMINADO</v>
          </cell>
        </row>
        <row r="210">
          <cell r="A210">
            <v>209</v>
          </cell>
          <cell r="B210" t="str">
            <v>Chamaedorea</v>
          </cell>
          <cell r="C210" t="str">
            <v xml:space="preserve">tepejilote </v>
          </cell>
          <cell r="D210" t="str">
            <v xml:space="preserve">Chamaedorea tepejilote </v>
          </cell>
          <cell r="E210" t="str">
            <v>Liebm.</v>
          </cell>
          <cell r="F210" t="str">
            <v>ARECACEAE</v>
          </cell>
          <cell r="G210" t="str">
            <v>Pacaya (palma)</v>
          </cell>
          <cell r="H210" t="str">
            <v>INDETERMINADO</v>
          </cell>
        </row>
        <row r="211">
          <cell r="A211">
            <v>210</v>
          </cell>
          <cell r="B211" t="str">
            <v>Chaunochiton</v>
          </cell>
          <cell r="C211" t="str">
            <v>kappleri</v>
          </cell>
          <cell r="D211" t="str">
            <v>Chaunochiton kappleri</v>
          </cell>
          <cell r="F211" t="str">
            <v>OLACACEAE</v>
          </cell>
          <cell r="G211" t="str">
            <v>Espino amarillo-Manglillo-Volador</v>
          </cell>
          <cell r="H211" t="str">
            <v>INDETERMINADO</v>
          </cell>
        </row>
        <row r="212">
          <cell r="A212">
            <v>211</v>
          </cell>
          <cell r="B212" t="str">
            <v>Chimarrhis</v>
          </cell>
          <cell r="C212" t="str">
            <v>latifolia</v>
          </cell>
          <cell r="D212" t="str">
            <v>Chimarrhis latifolia</v>
          </cell>
          <cell r="E212" t="str">
            <v>Stand</v>
          </cell>
          <cell r="F212" t="str">
            <v>RUBIACEAE</v>
          </cell>
          <cell r="G212" t="str">
            <v>Jagua amarillo-Pejibayito-Platano amarillo
-Yema de huevo</v>
          </cell>
          <cell r="H212" t="str">
            <v>INDETERMINADO</v>
          </cell>
        </row>
        <row r="213">
          <cell r="A213">
            <v>212</v>
          </cell>
          <cell r="B213" t="str">
            <v>Chimarrhis</v>
          </cell>
          <cell r="C213" t="str">
            <v>parviflora</v>
          </cell>
          <cell r="D213" t="str">
            <v>Chimarrhis parviflora</v>
          </cell>
          <cell r="E213" t="str">
            <v>Standl.</v>
          </cell>
          <cell r="F213" t="str">
            <v>RUBIACEAE</v>
          </cell>
          <cell r="G213" t="str">
            <v>Yema de huevo-Jagua amarillo-Manwood-
Pejibayillo-Plátano amarillo-Ullama</v>
          </cell>
          <cell r="H213" t="str">
            <v>ESCIOFITO</v>
          </cell>
        </row>
        <row r="214">
          <cell r="A214">
            <v>213</v>
          </cell>
          <cell r="B214" t="str">
            <v>Chimarrhis</v>
          </cell>
          <cell r="C214" t="str">
            <v>rudgea</v>
          </cell>
          <cell r="D214" t="str">
            <v>Chimarrhis rudgea</v>
          </cell>
          <cell r="F214" t="str">
            <v>RUBIACEAE</v>
          </cell>
          <cell r="H214" t="str">
            <v>INDETERMINADO</v>
          </cell>
        </row>
        <row r="215">
          <cell r="A215">
            <v>214</v>
          </cell>
          <cell r="B215" t="str">
            <v>Chionanthus</v>
          </cell>
          <cell r="C215" t="str">
            <v>panamensis</v>
          </cell>
          <cell r="D215" t="str">
            <v>Chionanthus panamensis</v>
          </cell>
          <cell r="E215" t="str">
            <v>(Standl.) Stearn</v>
          </cell>
          <cell r="F215" t="str">
            <v>OLEACEAE</v>
          </cell>
          <cell r="G215" t="str">
            <v>Culebro-Chorreado-Comenegro</v>
          </cell>
          <cell r="H215" t="str">
            <v>ESCIOFITO</v>
          </cell>
        </row>
        <row r="216">
          <cell r="A216">
            <v>215</v>
          </cell>
          <cell r="B216" t="str">
            <v>Chione</v>
          </cell>
          <cell r="C216" t="str">
            <v>sylvicola</v>
          </cell>
          <cell r="D216" t="str">
            <v>Chione sylvicola</v>
          </cell>
          <cell r="E216" t="str">
            <v>(Sw.) Urb.</v>
          </cell>
          <cell r="F216" t="str">
            <v>RUBIACEAE</v>
          </cell>
          <cell r="G216" t="str">
            <v>Fruta de pava</v>
          </cell>
          <cell r="H216" t="str">
            <v>ESCIOFITO</v>
          </cell>
        </row>
        <row r="217">
          <cell r="A217">
            <v>216</v>
          </cell>
          <cell r="B217" t="str">
            <v>Chomelia</v>
          </cell>
          <cell r="C217" t="str">
            <v>atlantica</v>
          </cell>
          <cell r="D217" t="str">
            <v>Chomelia atlantica</v>
          </cell>
          <cell r="F217" t="str">
            <v>RUBIACEAE</v>
          </cell>
          <cell r="H217" t="str">
            <v>INDETERMINADO</v>
          </cell>
        </row>
        <row r="218">
          <cell r="A218">
            <v>217</v>
          </cell>
          <cell r="B218" t="str">
            <v>Chomelia</v>
          </cell>
          <cell r="C218" t="str">
            <v>microloba</v>
          </cell>
          <cell r="D218" t="str">
            <v>Chomelia microloba</v>
          </cell>
          <cell r="E218" t="str">
            <v>Donn. Sm.</v>
          </cell>
          <cell r="F218" t="str">
            <v>RUBIACEAE</v>
          </cell>
          <cell r="H218" t="str">
            <v>INDETERMINADO</v>
          </cell>
        </row>
        <row r="219">
          <cell r="A219">
            <v>218</v>
          </cell>
          <cell r="B219" t="str">
            <v>Chomelia</v>
          </cell>
          <cell r="C219" t="str">
            <v>spinosa</v>
          </cell>
          <cell r="D219" t="str">
            <v>Chomelia spinosa</v>
          </cell>
          <cell r="F219" t="str">
            <v>RUBIACEAE</v>
          </cell>
          <cell r="H219" t="str">
            <v>INDETERMINADO</v>
          </cell>
        </row>
        <row r="220">
          <cell r="A220">
            <v>219</v>
          </cell>
          <cell r="B220" t="str">
            <v>Chomelia</v>
          </cell>
          <cell r="C220" t="str">
            <v>venulosa</v>
          </cell>
          <cell r="D220" t="str">
            <v>Chomelia venulosa</v>
          </cell>
          <cell r="F220" t="str">
            <v>RUBIACEAE</v>
          </cell>
          <cell r="G220" t="str">
            <v>Cucaracho</v>
          </cell>
          <cell r="H220" t="str">
            <v>ESCIOFITO</v>
          </cell>
        </row>
        <row r="221">
          <cell r="A221">
            <v>220</v>
          </cell>
          <cell r="B221" t="str">
            <v>Christiana</v>
          </cell>
          <cell r="C221" t="str">
            <v>africana</v>
          </cell>
          <cell r="D221" t="str">
            <v>Christiana africana</v>
          </cell>
          <cell r="F221" t="str">
            <v>TILIACEAE</v>
          </cell>
          <cell r="G221" t="str">
            <v>Piedra</v>
          </cell>
          <cell r="H221" t="str">
            <v>INDETERMINADO</v>
          </cell>
        </row>
        <row r="222">
          <cell r="A222">
            <v>221</v>
          </cell>
          <cell r="B222" t="str">
            <v>Chrysobalanus</v>
          </cell>
          <cell r="C222" t="str">
            <v>icaco</v>
          </cell>
          <cell r="D222" t="str">
            <v>Chrysobalanus icaco</v>
          </cell>
          <cell r="F222" t="str">
            <v>CHRYSOBALANACEAE</v>
          </cell>
          <cell r="G222" t="str">
            <v>Icaco</v>
          </cell>
          <cell r="H222" t="str">
            <v>INDETERMINADO</v>
          </cell>
        </row>
        <row r="223">
          <cell r="A223">
            <v>222</v>
          </cell>
          <cell r="B223" t="str">
            <v>Chrysochlamys</v>
          </cell>
          <cell r="C223" t="str">
            <v>aff. psychotriifolia</v>
          </cell>
          <cell r="D223" t="str">
            <v>Chrysochlamys aff. psychotriifolia</v>
          </cell>
          <cell r="E223" t="str">
            <v>(Oerst., Planch. &amp; Triana) Hemsl.</v>
          </cell>
          <cell r="F223" t="str">
            <v>CLUSIACEAE</v>
          </cell>
          <cell r="H223" t="str">
            <v>INDETERMINADO</v>
          </cell>
        </row>
        <row r="224">
          <cell r="A224">
            <v>223</v>
          </cell>
          <cell r="B224" t="str">
            <v>Chrysochlamys</v>
          </cell>
          <cell r="C224" t="str">
            <v>allenii</v>
          </cell>
          <cell r="D224" t="str">
            <v>Chrysochlamys allenii</v>
          </cell>
          <cell r="E224" t="str">
            <v>(Maguire) Hammel</v>
          </cell>
          <cell r="F224" t="str">
            <v>CLUSIACEAE</v>
          </cell>
          <cell r="H224" t="str">
            <v>INDETERMINADO</v>
          </cell>
        </row>
        <row r="225">
          <cell r="A225">
            <v>224</v>
          </cell>
          <cell r="B225" t="str">
            <v>Chrysochlamys</v>
          </cell>
          <cell r="C225" t="str">
            <v>glauca</v>
          </cell>
          <cell r="D225" t="str">
            <v>Chrysochlamys glauca</v>
          </cell>
          <cell r="E225" t="str">
            <v>(Oerst., Planch. &amp; Triana) Hemsl.</v>
          </cell>
          <cell r="F225" t="str">
            <v>CLUSIACEAE</v>
          </cell>
          <cell r="H225" t="str">
            <v>INDETERMINADO</v>
          </cell>
        </row>
        <row r="226">
          <cell r="A226">
            <v>225</v>
          </cell>
          <cell r="B226" t="str">
            <v>Chrysochlamys</v>
          </cell>
          <cell r="C226" t="str">
            <v>grandifolia</v>
          </cell>
          <cell r="D226" t="str">
            <v>Chrysochlamys grandifolia</v>
          </cell>
          <cell r="F226" t="str">
            <v>CLUSIACEAE</v>
          </cell>
          <cell r="H226" t="str">
            <v>INDETERMINADO</v>
          </cell>
        </row>
        <row r="227">
          <cell r="A227">
            <v>226</v>
          </cell>
          <cell r="B227" t="str">
            <v>Chrysochlamys</v>
          </cell>
          <cell r="C227" t="str">
            <v>nicaraguensis</v>
          </cell>
          <cell r="D227" t="str">
            <v>Chrysochlamys nicaraguensis</v>
          </cell>
          <cell r="E227" t="str">
            <v>(Oerst., Planch. &amp; Triana) Hemsl.</v>
          </cell>
          <cell r="F227" t="str">
            <v>CLUSIACEAE</v>
          </cell>
          <cell r="H227" t="str">
            <v>HELIOFITO DURABLE</v>
          </cell>
        </row>
        <row r="228">
          <cell r="A228">
            <v>227</v>
          </cell>
          <cell r="B228" t="str">
            <v>Chrysochlamys</v>
          </cell>
          <cell r="C228" t="str">
            <v>silvicola</v>
          </cell>
          <cell r="D228" t="str">
            <v>Chrysochlamys silvicola</v>
          </cell>
          <cell r="E228" t="str">
            <v>(Hammel) Hammel</v>
          </cell>
          <cell r="F228" t="str">
            <v>CLUSIACEAE</v>
          </cell>
          <cell r="H228" t="str">
            <v>INDETERMINADO</v>
          </cell>
        </row>
        <row r="229">
          <cell r="A229">
            <v>228</v>
          </cell>
          <cell r="B229" t="str">
            <v>Chrysochlamys</v>
          </cell>
          <cell r="C229" t="str">
            <v>sp</v>
          </cell>
          <cell r="D229" t="str">
            <v>Chrysochlamys sp</v>
          </cell>
          <cell r="F229" t="str">
            <v>CLUSIACEAE</v>
          </cell>
          <cell r="H229" t="str">
            <v>INDETERMINADO</v>
          </cell>
        </row>
        <row r="230">
          <cell r="A230">
            <v>229</v>
          </cell>
          <cell r="B230" t="str">
            <v>Chrysophyllum</v>
          </cell>
          <cell r="C230" t="str">
            <v>argenteum</v>
          </cell>
          <cell r="D230" t="str">
            <v>Chrysophyllum argenteum</v>
          </cell>
          <cell r="E230" t="str">
            <v>Jacq.</v>
          </cell>
          <cell r="F230" t="str">
            <v>SAPOTACEAE</v>
          </cell>
          <cell r="H230" t="str">
            <v>ESCIOFITO</v>
          </cell>
        </row>
        <row r="231">
          <cell r="A231">
            <v>230</v>
          </cell>
          <cell r="B231" t="str">
            <v>Chrysophyllum</v>
          </cell>
          <cell r="C231" t="str">
            <v>brenesii</v>
          </cell>
          <cell r="D231" t="str">
            <v>Chrysophyllum brenesii</v>
          </cell>
          <cell r="F231" t="str">
            <v>SAPOTACEAE</v>
          </cell>
          <cell r="G231" t="str">
            <v>Caimito-Caimito cimarrón-Caimito de montaña
-Caimito de monte</v>
          </cell>
          <cell r="H231" t="str">
            <v>INDETERMINADO</v>
          </cell>
        </row>
        <row r="232">
          <cell r="A232">
            <v>231</v>
          </cell>
          <cell r="B232" t="str">
            <v>Chrysophyllum</v>
          </cell>
          <cell r="C232" t="str">
            <v>cainito</v>
          </cell>
          <cell r="D232" t="str">
            <v>Chrysophyllum cainito</v>
          </cell>
          <cell r="E232" t="str">
            <v>L.</v>
          </cell>
          <cell r="F232" t="str">
            <v>SAPOTACEAE</v>
          </cell>
          <cell r="G232" t="str">
            <v>Caimito</v>
          </cell>
          <cell r="H232" t="str">
            <v>INDETERMINADO</v>
          </cell>
        </row>
        <row r="233">
          <cell r="A233">
            <v>232</v>
          </cell>
          <cell r="B233" t="str">
            <v>Chrysophyllum</v>
          </cell>
          <cell r="C233" t="str">
            <v>colombianum</v>
          </cell>
          <cell r="D233" t="str">
            <v>Chrysophyllum colombianum</v>
          </cell>
          <cell r="E233" t="str">
            <v>(Aubrév.) T.D. Penn.</v>
          </cell>
          <cell r="F233" t="str">
            <v>SAPOTACEAE</v>
          </cell>
          <cell r="H233" t="str">
            <v>ESCIOFITO</v>
          </cell>
        </row>
        <row r="234">
          <cell r="A234">
            <v>233</v>
          </cell>
          <cell r="B234" t="str">
            <v>Chrysophyllum</v>
          </cell>
          <cell r="C234" t="str">
            <v>panamense</v>
          </cell>
          <cell r="D234" t="str">
            <v>Chrysophyllum panamense</v>
          </cell>
          <cell r="E234" t="str">
            <v>Pittier</v>
          </cell>
          <cell r="F234" t="str">
            <v>SAPOTACEAE</v>
          </cell>
          <cell r="H234" t="str">
            <v>INDETERMINADO</v>
          </cell>
        </row>
        <row r="235">
          <cell r="A235">
            <v>234</v>
          </cell>
          <cell r="B235" t="str">
            <v>Chrysophyllum</v>
          </cell>
          <cell r="C235" t="str">
            <v>sp</v>
          </cell>
          <cell r="D235" t="str">
            <v>Chrysophyllum sp</v>
          </cell>
          <cell r="F235" t="str">
            <v>SAPOTACEAE</v>
          </cell>
          <cell r="G235" t="str">
            <v>Zapotillo</v>
          </cell>
          <cell r="H235" t="str">
            <v>ESCIOFITO</v>
          </cell>
        </row>
        <row r="236">
          <cell r="A236">
            <v>235</v>
          </cell>
          <cell r="B236" t="str">
            <v>Chrysophyllum</v>
          </cell>
          <cell r="C236" t="str">
            <v>venezuelanense</v>
          </cell>
          <cell r="D236" t="str">
            <v>Chrysophyllum venezuelanense</v>
          </cell>
          <cell r="E236" t="str">
            <v>(Pierre) T.D. Penn.</v>
          </cell>
          <cell r="F236" t="str">
            <v>SAPOTACEAE</v>
          </cell>
          <cell r="G236" t="str">
            <v>Palo de sobo-Zapotillo</v>
          </cell>
          <cell r="H236" t="str">
            <v>ESCIOFITO</v>
          </cell>
        </row>
        <row r="237">
          <cell r="A237">
            <v>236</v>
          </cell>
          <cell r="B237" t="str">
            <v>Cinchona</v>
          </cell>
          <cell r="C237" t="str">
            <v>pubescens</v>
          </cell>
          <cell r="D237" t="str">
            <v>Cinchona pubescens</v>
          </cell>
          <cell r="F237" t="str">
            <v>RUBIACEAE</v>
          </cell>
          <cell r="G237" t="str">
            <v>Quina</v>
          </cell>
          <cell r="H237" t="str">
            <v>HELIOFITO DURABLE</v>
          </cell>
        </row>
        <row r="238">
          <cell r="A238">
            <v>237</v>
          </cell>
          <cell r="B238" t="str">
            <v>Cinnamomum</v>
          </cell>
          <cell r="C238" t="str">
            <v>chavarrianum</v>
          </cell>
          <cell r="D238" t="str">
            <v>Cinnamomum chavarrianum</v>
          </cell>
          <cell r="E238" t="str">
            <v>(Hammel) Kosterm.</v>
          </cell>
          <cell r="F238" t="str">
            <v>LAURACEAE</v>
          </cell>
          <cell r="G238" t="str">
            <v>Ira-Aguacatillo-Quizarra</v>
          </cell>
          <cell r="H238" t="str">
            <v>ESCIOFITO</v>
          </cell>
        </row>
        <row r="239">
          <cell r="A239">
            <v>238</v>
          </cell>
          <cell r="B239" t="str">
            <v>Cinnamomum</v>
          </cell>
          <cell r="C239" t="str">
            <v>cinnamomifolium</v>
          </cell>
          <cell r="D239" t="str">
            <v>Cinnamomum cinnamomifolium</v>
          </cell>
          <cell r="E239" t="str">
            <v>(Kunth) Kosterm</v>
          </cell>
          <cell r="F239" t="str">
            <v>LAURACEAE</v>
          </cell>
          <cell r="G239" t="str">
            <v>Aguacatillo</v>
          </cell>
          <cell r="H239" t="str">
            <v>INDETERMINADO</v>
          </cell>
        </row>
        <row r="240">
          <cell r="A240">
            <v>239</v>
          </cell>
          <cell r="B240" t="str">
            <v>Cinnamomum</v>
          </cell>
          <cell r="C240" t="str">
            <v>hammelianum</v>
          </cell>
          <cell r="D240" t="str">
            <v>Cinnamomum hammelianum</v>
          </cell>
          <cell r="E240" t="str">
            <v>(W. C. Burger) Lorea-Hern.</v>
          </cell>
          <cell r="F240" t="str">
            <v>LAURACEAE</v>
          </cell>
          <cell r="G240" t="str">
            <v>Ira-Aguacatillo-Quizarra</v>
          </cell>
          <cell r="H240" t="str">
            <v>ESCIOFITO</v>
          </cell>
        </row>
        <row r="241">
          <cell r="A241">
            <v>240</v>
          </cell>
          <cell r="B241" t="str">
            <v>Cinnamomum</v>
          </cell>
          <cell r="C241" t="str">
            <v>neurophyllum</v>
          </cell>
          <cell r="D241" t="str">
            <v>Cinnamomum neurophyllum</v>
          </cell>
          <cell r="F241" t="str">
            <v>LAURACEAE</v>
          </cell>
          <cell r="G241" t="str">
            <v>Ira negro</v>
          </cell>
          <cell r="H241" t="str">
            <v>INDETERMINADO</v>
          </cell>
        </row>
        <row r="242">
          <cell r="A242">
            <v>241</v>
          </cell>
          <cell r="B242" t="str">
            <v>Cinnamomum</v>
          </cell>
          <cell r="C242" t="str">
            <v>paratliplinerve</v>
          </cell>
          <cell r="D242" t="str">
            <v>Cinnamomum paratliplinerve</v>
          </cell>
          <cell r="E242" t="str">
            <v>Lorea-Hern.</v>
          </cell>
          <cell r="F242" t="str">
            <v>LAURACEAE</v>
          </cell>
          <cell r="H242" t="str">
            <v>INDETERMINADO</v>
          </cell>
        </row>
        <row r="243">
          <cell r="A243">
            <v>242</v>
          </cell>
          <cell r="B243" t="str">
            <v>Cinnamomum</v>
          </cell>
          <cell r="C243" t="str">
            <v>sp</v>
          </cell>
          <cell r="D243" t="str">
            <v>Cinnamomum sp</v>
          </cell>
          <cell r="F243" t="str">
            <v>LAURACEAE</v>
          </cell>
          <cell r="G243" t="str">
            <v>Ira-Aguacatillo-Quizarra</v>
          </cell>
          <cell r="H243" t="str">
            <v>ESCIOFITO</v>
          </cell>
        </row>
        <row r="244">
          <cell r="A244">
            <v>243</v>
          </cell>
          <cell r="B244" t="str">
            <v>Cinnamomum</v>
          </cell>
          <cell r="C244" t="str">
            <v>triplinerve</v>
          </cell>
          <cell r="D244" t="str">
            <v>Cinnamomum triplinerve</v>
          </cell>
          <cell r="E244" t="str">
            <v>(Ruiz &amp; Pav.) Kosterm.</v>
          </cell>
          <cell r="F244" t="str">
            <v>LAURACEAE</v>
          </cell>
          <cell r="H244" t="str">
            <v>INDETERMINADO</v>
          </cell>
        </row>
        <row r="245">
          <cell r="A245">
            <v>244</v>
          </cell>
          <cell r="B245" t="str">
            <v>Cissus</v>
          </cell>
          <cell r="C245" t="str">
            <v>biformifolia</v>
          </cell>
          <cell r="D245" t="str">
            <v>Cissus biformifolia</v>
          </cell>
          <cell r="E245" t="str">
            <v>Standl.</v>
          </cell>
          <cell r="F245" t="str">
            <v>VITACEAE</v>
          </cell>
          <cell r="H245" t="str">
            <v>INDETERMINADO</v>
          </cell>
        </row>
        <row r="246">
          <cell r="A246">
            <v>245</v>
          </cell>
          <cell r="B246" t="str">
            <v>Citharexylum</v>
          </cell>
          <cell r="C246" t="str">
            <v>caudatum</v>
          </cell>
          <cell r="D246" t="str">
            <v>Citharexylum caudatum</v>
          </cell>
          <cell r="E246" t="str">
            <v>L.</v>
          </cell>
          <cell r="F246" t="str">
            <v>VERBENACEAE</v>
          </cell>
          <cell r="H246" t="str">
            <v>INDETERMINADO</v>
          </cell>
        </row>
        <row r="247">
          <cell r="A247">
            <v>246</v>
          </cell>
          <cell r="B247" t="str">
            <v>Citharexylum</v>
          </cell>
          <cell r="C247" t="str">
            <v>costaricensis</v>
          </cell>
          <cell r="D247" t="str">
            <v>Citharexylum costaricensis</v>
          </cell>
          <cell r="E247" t="str">
            <v>Moldenke</v>
          </cell>
          <cell r="F247" t="str">
            <v>VERBENACEAE</v>
          </cell>
          <cell r="H247" t="str">
            <v>INDETERMINADO</v>
          </cell>
        </row>
        <row r="248">
          <cell r="A248">
            <v>247</v>
          </cell>
          <cell r="B248" t="str">
            <v>Citharexylum</v>
          </cell>
          <cell r="C248" t="str">
            <v>donnell-smithii</v>
          </cell>
          <cell r="D248" t="str">
            <v>Citharexylum donnell-smithii</v>
          </cell>
          <cell r="F248" t="str">
            <v>VERBENACEAE</v>
          </cell>
          <cell r="H248" t="str">
            <v>INDETERMINADO</v>
          </cell>
        </row>
        <row r="249">
          <cell r="A249">
            <v>248</v>
          </cell>
          <cell r="B249" t="str">
            <v>Citharexylum</v>
          </cell>
          <cell r="C249" t="str">
            <v>macradenium</v>
          </cell>
          <cell r="D249" t="str">
            <v>Citharexylum macradenium</v>
          </cell>
          <cell r="F249" t="str">
            <v>VERBENACEAE</v>
          </cell>
          <cell r="H249" t="str">
            <v>HELIOFITO DURABLE</v>
          </cell>
        </row>
        <row r="250">
          <cell r="A250">
            <v>249</v>
          </cell>
          <cell r="B250" t="str">
            <v>Clarisia</v>
          </cell>
          <cell r="C250" t="str">
            <v>biflora</v>
          </cell>
          <cell r="D250" t="str">
            <v>Clarisia biflora</v>
          </cell>
          <cell r="E250" t="str">
            <v>Ruiz &amp; Pav.</v>
          </cell>
          <cell r="F250" t="str">
            <v>MORACEAE</v>
          </cell>
          <cell r="G250" t="str">
            <v>Ojochillo-Lechillo-Ojoche-Ojoche negro-Quihra</v>
          </cell>
          <cell r="H250" t="str">
            <v>ESCIOFITO</v>
          </cell>
        </row>
        <row r="251">
          <cell r="A251">
            <v>250</v>
          </cell>
          <cell r="B251" t="str">
            <v>Clarisia</v>
          </cell>
          <cell r="C251" t="str">
            <v>racemosa</v>
          </cell>
          <cell r="D251" t="str">
            <v>Clarisia racemosa</v>
          </cell>
          <cell r="E251" t="str">
            <v>Ruiz &amp; Pav.</v>
          </cell>
          <cell r="F251" t="str">
            <v>MORACEAE</v>
          </cell>
          <cell r="H251" t="str">
            <v>INDETERMINADO</v>
          </cell>
        </row>
        <row r="252">
          <cell r="A252">
            <v>251</v>
          </cell>
          <cell r="B252" t="str">
            <v>Cleidion</v>
          </cell>
          <cell r="C252" t="str">
            <v>castaneifolium</v>
          </cell>
          <cell r="D252" t="str">
            <v>Cleidion castaneifolium</v>
          </cell>
          <cell r="E252" t="str">
            <v>Mull. Arg.</v>
          </cell>
          <cell r="F252" t="str">
            <v>EUPHORBIACEAE</v>
          </cell>
          <cell r="H252" t="str">
            <v>INDETERMINADO</v>
          </cell>
        </row>
        <row r="253">
          <cell r="A253">
            <v>252</v>
          </cell>
          <cell r="B253" t="str">
            <v>Clethra</v>
          </cell>
          <cell r="C253" t="str">
            <v>costaricensis</v>
          </cell>
          <cell r="D253" t="str">
            <v>Clethra costaricensis</v>
          </cell>
          <cell r="E253" t="str">
            <v>Britton</v>
          </cell>
          <cell r="F253" t="str">
            <v>CLETHRACEAE</v>
          </cell>
          <cell r="G253" t="str">
            <v>Nance macho</v>
          </cell>
          <cell r="H253" t="str">
            <v>HELIOFITO DURABLE</v>
          </cell>
        </row>
        <row r="254">
          <cell r="A254">
            <v>253</v>
          </cell>
          <cell r="B254" t="str">
            <v>Clethra</v>
          </cell>
          <cell r="C254" t="str">
            <v>lanata</v>
          </cell>
          <cell r="D254" t="str">
            <v>Clethra lanata</v>
          </cell>
          <cell r="F254" t="str">
            <v>CLETHRACEAE</v>
          </cell>
          <cell r="G254" t="str">
            <v>Nance macho</v>
          </cell>
          <cell r="H254" t="str">
            <v>HELIOFITO DURABLE</v>
          </cell>
        </row>
        <row r="255">
          <cell r="A255">
            <v>254</v>
          </cell>
          <cell r="B255" t="str">
            <v>Clethra</v>
          </cell>
          <cell r="C255" t="str">
            <v>mexicana</v>
          </cell>
          <cell r="D255" t="str">
            <v>Clethra mexicana</v>
          </cell>
          <cell r="F255" t="str">
            <v>CLETHRACEAE</v>
          </cell>
          <cell r="H255" t="str">
            <v>INDETERMINADO</v>
          </cell>
        </row>
        <row r="256">
          <cell r="A256">
            <v>255</v>
          </cell>
          <cell r="B256" t="str">
            <v>Clethra</v>
          </cell>
          <cell r="C256" t="str">
            <v>sp</v>
          </cell>
          <cell r="D256" t="str">
            <v>Clethra sp</v>
          </cell>
          <cell r="F256" t="str">
            <v>CLETHRACEAE</v>
          </cell>
          <cell r="G256" t="str">
            <v>Nance macho</v>
          </cell>
          <cell r="H256" t="str">
            <v>HELIOFITO DURABLE</v>
          </cell>
        </row>
        <row r="257">
          <cell r="A257">
            <v>256</v>
          </cell>
          <cell r="B257" t="str">
            <v>Clibadium</v>
          </cell>
          <cell r="C257" t="str">
            <v>sp</v>
          </cell>
          <cell r="D257" t="str">
            <v>Clibadium sp</v>
          </cell>
          <cell r="F257" t="str">
            <v>ASTERACEAE</v>
          </cell>
          <cell r="H257" t="str">
            <v>INDETERMINADO</v>
          </cell>
        </row>
        <row r="258">
          <cell r="A258">
            <v>257</v>
          </cell>
          <cell r="B258" t="str">
            <v>Clusia</v>
          </cell>
          <cell r="C258" t="str">
            <v>aff. cylindrica</v>
          </cell>
          <cell r="D258" t="str">
            <v>Clusia aff. cylindrica</v>
          </cell>
          <cell r="E258" t="str">
            <v>Hammel</v>
          </cell>
          <cell r="F258" t="str">
            <v>CLUSIACEAE</v>
          </cell>
          <cell r="H258" t="str">
            <v>INDETERMINADO</v>
          </cell>
        </row>
        <row r="259">
          <cell r="A259">
            <v>258</v>
          </cell>
          <cell r="B259" t="str">
            <v>Clusia</v>
          </cell>
          <cell r="C259" t="str">
            <v>cylindrica</v>
          </cell>
          <cell r="D259" t="str">
            <v>Clusia cylindrica</v>
          </cell>
          <cell r="E259" t="str">
            <v>Hammel</v>
          </cell>
          <cell r="F259" t="str">
            <v>CLUSIACEAE</v>
          </cell>
          <cell r="H259" t="str">
            <v>INDETERMINADO</v>
          </cell>
        </row>
        <row r="260">
          <cell r="A260">
            <v>259</v>
          </cell>
          <cell r="B260" t="str">
            <v>Clusia</v>
          </cell>
          <cell r="C260" t="str">
            <v>gracilis</v>
          </cell>
          <cell r="D260" t="str">
            <v>Clusia gracilis</v>
          </cell>
          <cell r="E260" t="str">
            <v>Standl.</v>
          </cell>
          <cell r="F260" t="str">
            <v>CLUSIACEAE</v>
          </cell>
          <cell r="H260" t="str">
            <v>INDETERMINADO</v>
          </cell>
        </row>
        <row r="261">
          <cell r="A261">
            <v>260</v>
          </cell>
          <cell r="B261" t="str">
            <v>Clusia</v>
          </cell>
          <cell r="C261" t="str">
            <v>hypoleuca</v>
          </cell>
          <cell r="D261" t="str">
            <v>Clusia hypoleuca</v>
          </cell>
          <cell r="E261" t="str">
            <v>Hammel ined.</v>
          </cell>
          <cell r="F261" t="str">
            <v>CLUSIACEAE</v>
          </cell>
          <cell r="H261" t="str">
            <v>INDETERMINADO</v>
          </cell>
        </row>
        <row r="262">
          <cell r="A262">
            <v>261</v>
          </cell>
          <cell r="B262" t="str">
            <v>Clusia</v>
          </cell>
          <cell r="C262" t="str">
            <v>major</v>
          </cell>
          <cell r="D262" t="str">
            <v>Clusia major</v>
          </cell>
          <cell r="F262" t="str">
            <v>CLUSIACEAE</v>
          </cell>
          <cell r="H262" t="str">
            <v>INDETERMINADO</v>
          </cell>
        </row>
        <row r="263">
          <cell r="A263">
            <v>262</v>
          </cell>
          <cell r="B263" t="str">
            <v>Clusia</v>
          </cell>
          <cell r="C263" t="str">
            <v>minor</v>
          </cell>
          <cell r="D263" t="str">
            <v>Clusia minor</v>
          </cell>
          <cell r="E263" t="str">
            <v>L.</v>
          </cell>
          <cell r="F263" t="str">
            <v>CLUSIACEAE</v>
          </cell>
          <cell r="H263" t="str">
            <v>INDETERMINADO</v>
          </cell>
        </row>
        <row r="264">
          <cell r="A264">
            <v>263</v>
          </cell>
          <cell r="B264" t="str">
            <v>Clusia</v>
          </cell>
          <cell r="C264" t="str">
            <v>sp</v>
          </cell>
          <cell r="D264" t="str">
            <v>Clusia sp</v>
          </cell>
          <cell r="F264" t="str">
            <v>CLUSIACEAE</v>
          </cell>
          <cell r="H264" t="str">
            <v>INDETERMINADO</v>
          </cell>
        </row>
        <row r="265">
          <cell r="A265">
            <v>264</v>
          </cell>
          <cell r="B265" t="str">
            <v>Coccoloba</v>
          </cell>
          <cell r="C265" t="str">
            <v>guanacastensis</v>
          </cell>
          <cell r="D265" t="str">
            <v>Coccoloba guanacastensis</v>
          </cell>
          <cell r="F265" t="str">
            <v>POLYGONACEAE</v>
          </cell>
          <cell r="G265" t="str">
            <v>Cepa-Irayo de montaña-Mangle-Papaturro
-Papaturro de paca</v>
          </cell>
          <cell r="H265" t="str">
            <v>INDETERMINADO</v>
          </cell>
        </row>
        <row r="266">
          <cell r="A266">
            <v>265</v>
          </cell>
          <cell r="B266" t="str">
            <v>Coccoloba</v>
          </cell>
          <cell r="C266" t="str">
            <v>sp</v>
          </cell>
          <cell r="D266" t="str">
            <v>Coccoloba sp</v>
          </cell>
          <cell r="F266" t="str">
            <v>POLYGONACEAE</v>
          </cell>
          <cell r="H266" t="str">
            <v>HELIOFITO DURABLE</v>
          </cell>
        </row>
        <row r="267">
          <cell r="A267">
            <v>266</v>
          </cell>
          <cell r="B267" t="str">
            <v>Coccoloba</v>
          </cell>
          <cell r="C267" t="str">
            <v>standleyana</v>
          </cell>
          <cell r="D267" t="str">
            <v>Coccoloba standleyana</v>
          </cell>
          <cell r="F267" t="str">
            <v>POLYGONACEAE</v>
          </cell>
          <cell r="G267" t="str">
            <v>Papaturro</v>
          </cell>
          <cell r="H267" t="str">
            <v>INDETERMINADO</v>
          </cell>
        </row>
        <row r="268">
          <cell r="A268">
            <v>267</v>
          </cell>
          <cell r="B268" t="str">
            <v>Coccoloba</v>
          </cell>
          <cell r="C268" t="str">
            <v>tuerckheimii</v>
          </cell>
          <cell r="D268" t="str">
            <v>Coccoloba tuerckheimii</v>
          </cell>
          <cell r="E268" t="str">
            <v>Donn. Sm.</v>
          </cell>
          <cell r="F268" t="str">
            <v>POLYGONACEAE</v>
          </cell>
          <cell r="G268" t="str">
            <v>Alma negra-palo piedra-piedra-Irayol  de montaña
-Piedra-Quebracho-Zapatón</v>
          </cell>
          <cell r="H268" t="str">
            <v>HELIOFITO DURABLE</v>
          </cell>
        </row>
        <row r="269">
          <cell r="A269">
            <v>268</v>
          </cell>
          <cell r="B269" t="str">
            <v>Cochlospermum</v>
          </cell>
          <cell r="C269" t="str">
            <v>vitifolium</v>
          </cell>
          <cell r="D269" t="str">
            <v>Cochlospermum vitifolium</v>
          </cell>
          <cell r="E269" t="str">
            <v>(Willd.) Sprengel.</v>
          </cell>
          <cell r="F269" t="str">
            <v>COCHLOSPERMACEAE</v>
          </cell>
          <cell r="G269" t="str">
            <v>Poro poro</v>
          </cell>
          <cell r="H269" t="str">
            <v>INDETERMINADO</v>
          </cell>
        </row>
        <row r="270">
          <cell r="A270">
            <v>269</v>
          </cell>
          <cell r="B270" t="str">
            <v>Cojoba</v>
          </cell>
          <cell r="C270" t="str">
            <v>arborea</v>
          </cell>
          <cell r="D270" t="str">
            <v>Cojoba arborea</v>
          </cell>
          <cell r="E270" t="str">
            <v>(L.) Britton &amp; Rose</v>
          </cell>
          <cell r="F270" t="str">
            <v>FABACEAE/MIM.</v>
          </cell>
          <cell r="G270" t="str">
            <v>Ardillo</v>
          </cell>
          <cell r="H270" t="str">
            <v>INDETERMINADO</v>
          </cell>
        </row>
        <row r="271">
          <cell r="A271">
            <v>270</v>
          </cell>
          <cell r="B271" t="str">
            <v>Cojoba</v>
          </cell>
          <cell r="C271" t="str">
            <v>catenatum</v>
          </cell>
          <cell r="D271" t="str">
            <v>Cojoba catenatum</v>
          </cell>
          <cell r="F271" t="str">
            <v>FABACEAE/MIM.</v>
          </cell>
          <cell r="H271" t="str">
            <v>HELIOFITO DURABLE</v>
          </cell>
        </row>
        <row r="272">
          <cell r="A272">
            <v>271</v>
          </cell>
          <cell r="B272" t="str">
            <v>Cojoba</v>
          </cell>
          <cell r="C272" t="str">
            <v>costaricensis</v>
          </cell>
          <cell r="D272" t="str">
            <v>Cojoba costaricensis</v>
          </cell>
          <cell r="E272" t="str">
            <v>Britton &amp; Rose</v>
          </cell>
          <cell r="F272" t="str">
            <v>FABACEAE/MIM.</v>
          </cell>
          <cell r="G272" t="str">
            <v>Lorito</v>
          </cell>
          <cell r="H272" t="str">
            <v>HELIOFITO DURABLE</v>
          </cell>
        </row>
        <row r="273">
          <cell r="A273">
            <v>272</v>
          </cell>
          <cell r="B273" t="str">
            <v>Cojoba</v>
          </cell>
          <cell r="C273" t="str">
            <v>membranacea</v>
          </cell>
          <cell r="D273" t="str">
            <v>Cojoba membranacea</v>
          </cell>
          <cell r="E273" t="str">
            <v>(Benth.) L. Rico</v>
          </cell>
          <cell r="F273" t="str">
            <v>FABACEAE/MIM.</v>
          </cell>
          <cell r="H273" t="str">
            <v>INDETERMINADO</v>
          </cell>
        </row>
        <row r="274">
          <cell r="A274">
            <v>273</v>
          </cell>
          <cell r="B274" t="str">
            <v>Cojoba</v>
          </cell>
          <cell r="C274" t="str">
            <v>valerioi</v>
          </cell>
          <cell r="D274" t="str">
            <v>Cojoba valerioi</v>
          </cell>
          <cell r="E274" t="str">
            <v>Britton &amp; Rose</v>
          </cell>
          <cell r="F274" t="str">
            <v>FABACEAE/MIM.</v>
          </cell>
          <cell r="H274" t="str">
            <v>HELIOFITO DURABLE</v>
          </cell>
        </row>
        <row r="275">
          <cell r="A275">
            <v>274</v>
          </cell>
          <cell r="B275" t="str">
            <v>Cojoba</v>
          </cell>
          <cell r="C275" t="str">
            <v>sp</v>
          </cell>
          <cell r="D275" t="str">
            <v>Cojoba sp</v>
          </cell>
          <cell r="F275" t="str">
            <v>FABACEAE/MIM.</v>
          </cell>
          <cell r="H275" t="str">
            <v>HELIOFITO DURABLE</v>
          </cell>
        </row>
        <row r="276">
          <cell r="A276">
            <v>275</v>
          </cell>
          <cell r="B276" t="str">
            <v>Colubrina</v>
          </cell>
          <cell r="C276" t="str">
            <v>ovalifolia</v>
          </cell>
          <cell r="D276" t="str">
            <v>Colubrina ovalifolia</v>
          </cell>
          <cell r="F276" t="str">
            <v>RHAMNACEAE</v>
          </cell>
          <cell r="H276" t="str">
            <v>INDETERMINADO</v>
          </cell>
        </row>
        <row r="277">
          <cell r="A277">
            <v>276</v>
          </cell>
          <cell r="B277" t="str">
            <v>Colubrina</v>
          </cell>
          <cell r="C277" t="str">
            <v>spinosa</v>
          </cell>
          <cell r="D277" t="str">
            <v>Colubrina spinosa</v>
          </cell>
          <cell r="E277" t="str">
            <v>Donn. Sm.</v>
          </cell>
          <cell r="F277" t="str">
            <v>RHAMNACEAE</v>
          </cell>
          <cell r="G277" t="str">
            <v>Pichepan-Fosforillo-</v>
          </cell>
          <cell r="H277" t="str">
            <v>HELIOFITO EFIMERO</v>
          </cell>
        </row>
        <row r="278">
          <cell r="A278">
            <v>277</v>
          </cell>
          <cell r="B278" t="str">
            <v>Compsoneura</v>
          </cell>
          <cell r="C278" t="str">
            <v>excelsa</v>
          </cell>
          <cell r="D278" t="str">
            <v>Compsoneura excelsa</v>
          </cell>
          <cell r="F278" t="str">
            <v>MYRISTICACEAE</v>
          </cell>
          <cell r="H278" t="str">
            <v>INDETERMINADO</v>
          </cell>
        </row>
        <row r="279">
          <cell r="A279">
            <v>278</v>
          </cell>
          <cell r="B279" t="str">
            <v>Compsoneura</v>
          </cell>
          <cell r="C279" t="str">
            <v>mexicana</v>
          </cell>
          <cell r="D279" t="str">
            <v>Compsoneura mexicana</v>
          </cell>
          <cell r="E279" t="str">
            <v>(Hemsl.) J. P. Janovec</v>
          </cell>
          <cell r="F279" t="str">
            <v>MYRISTICACEAE</v>
          </cell>
          <cell r="H279" t="str">
            <v>INDETERMINADO</v>
          </cell>
        </row>
        <row r="280">
          <cell r="A280">
            <v>279</v>
          </cell>
          <cell r="B280" t="str">
            <v>Compsoneura</v>
          </cell>
          <cell r="C280" t="str">
            <v>sprucei</v>
          </cell>
          <cell r="D280" t="str">
            <v>Compsoneura sprucei</v>
          </cell>
          <cell r="E280" t="str">
            <v>(A. DC.) Warb.</v>
          </cell>
          <cell r="F280" t="str">
            <v>MYRISTICACEAE</v>
          </cell>
          <cell r="G280" t="str">
            <v>Fruta dorada</v>
          </cell>
          <cell r="H280" t="str">
            <v>HELIOFITO DURABLE</v>
          </cell>
        </row>
        <row r="281">
          <cell r="A281">
            <v>280</v>
          </cell>
          <cell r="B281" t="str">
            <v>Conceveiba</v>
          </cell>
          <cell r="C281" t="str">
            <v>pleiostemona</v>
          </cell>
          <cell r="D281" t="str">
            <v>Conceveiba pleiostemona</v>
          </cell>
          <cell r="E281" t="str">
            <v>Donn. Sm.</v>
          </cell>
          <cell r="F281" t="str">
            <v>EUPHORBIACEAE</v>
          </cell>
          <cell r="G281" t="str">
            <v>Chayotillo-Pilon blanco-Algodón-Algodoncillo-Saravio</v>
          </cell>
          <cell r="H281" t="str">
            <v>HELIOFITO DURABLE</v>
          </cell>
        </row>
        <row r="282">
          <cell r="A282">
            <v>281</v>
          </cell>
          <cell r="B282" t="str">
            <v>Connarus</v>
          </cell>
          <cell r="C282" t="str">
            <v>costaricensis</v>
          </cell>
          <cell r="D282" t="str">
            <v>Connarus costaricensis</v>
          </cell>
          <cell r="E282" t="str">
            <v>Schellenb.</v>
          </cell>
          <cell r="F282" t="str">
            <v>CONNARACEAE</v>
          </cell>
          <cell r="H282" t="str">
            <v>HELIOFITO DURABLE</v>
          </cell>
        </row>
        <row r="283">
          <cell r="A283">
            <v>282</v>
          </cell>
          <cell r="B283" t="str">
            <v>Conocarpus</v>
          </cell>
          <cell r="C283" t="str">
            <v>erecta</v>
          </cell>
          <cell r="D283" t="str">
            <v>Conocarpus erecta</v>
          </cell>
          <cell r="F283" t="str">
            <v>COMBRETACEAE</v>
          </cell>
          <cell r="G283" t="str">
            <v>Mangle botoncillo</v>
          </cell>
          <cell r="H283" t="str">
            <v>INDETERMINADO</v>
          </cell>
        </row>
        <row r="284">
          <cell r="A284">
            <v>283</v>
          </cell>
          <cell r="B284" t="str">
            <v>Conostegia</v>
          </cell>
          <cell r="C284" t="str">
            <v>aff. cinnamomea</v>
          </cell>
          <cell r="D284" t="str">
            <v>Conostegia aff. cinnamomea</v>
          </cell>
          <cell r="E284" t="str">
            <v>(Beurl.) Wurdack</v>
          </cell>
          <cell r="F284" t="str">
            <v>MELASTOMATACEAE</v>
          </cell>
          <cell r="H284" t="str">
            <v>INDETERMINADO</v>
          </cell>
        </row>
        <row r="285">
          <cell r="A285">
            <v>284</v>
          </cell>
          <cell r="B285" t="str">
            <v>Conostegia</v>
          </cell>
          <cell r="C285" t="str">
            <v>aff. icosandra</v>
          </cell>
          <cell r="D285" t="str">
            <v>Conostegia aff. icosandra</v>
          </cell>
          <cell r="E285" t="str">
            <v>(Sw.) Urb.</v>
          </cell>
          <cell r="F285" t="str">
            <v>MELASTOMATACEAE</v>
          </cell>
          <cell r="H285" t="str">
            <v>INDETERMINADO</v>
          </cell>
        </row>
        <row r="286">
          <cell r="A286">
            <v>285</v>
          </cell>
          <cell r="B286" t="str">
            <v>Conostegia</v>
          </cell>
          <cell r="C286" t="str">
            <v>bracteata</v>
          </cell>
          <cell r="D286" t="str">
            <v>Conostegia bracteata</v>
          </cell>
          <cell r="E286" t="str">
            <v>Triana</v>
          </cell>
          <cell r="F286" t="str">
            <v>MELASTOMATACEAE</v>
          </cell>
          <cell r="H286" t="str">
            <v>INDETERMINADO</v>
          </cell>
        </row>
        <row r="287">
          <cell r="A287">
            <v>286</v>
          </cell>
          <cell r="B287" t="str">
            <v>Conostegia</v>
          </cell>
          <cell r="C287" t="str">
            <v>lasiopoda</v>
          </cell>
          <cell r="D287" t="str">
            <v>Conostegia lasiopoda</v>
          </cell>
          <cell r="E287" t="str">
            <v>Benth.</v>
          </cell>
          <cell r="F287" t="str">
            <v>MELASTOMATACEAE</v>
          </cell>
          <cell r="H287" t="str">
            <v>INDETERMINADO</v>
          </cell>
        </row>
        <row r="288">
          <cell r="A288">
            <v>287</v>
          </cell>
          <cell r="B288" t="str">
            <v>Conostegia</v>
          </cell>
          <cell r="C288" t="str">
            <v>micrantha</v>
          </cell>
          <cell r="D288" t="str">
            <v>Conostegia micrantha</v>
          </cell>
          <cell r="E288" t="str">
            <v>Standl.</v>
          </cell>
          <cell r="F288" t="str">
            <v>MELASTOMATACEAE</v>
          </cell>
          <cell r="H288" t="str">
            <v>INDETERMINADO</v>
          </cell>
        </row>
        <row r="289">
          <cell r="A289">
            <v>288</v>
          </cell>
          <cell r="B289" t="str">
            <v>Conostegia</v>
          </cell>
          <cell r="C289" t="str">
            <v>montana</v>
          </cell>
          <cell r="D289" t="str">
            <v>Conostegia montana</v>
          </cell>
          <cell r="E289" t="str">
            <v>(Sw.) D. Don ex DC.</v>
          </cell>
          <cell r="F289" t="str">
            <v>MELASTOMATACEAE</v>
          </cell>
          <cell r="H289" t="str">
            <v>INDETERMINADO</v>
          </cell>
        </row>
        <row r="290">
          <cell r="A290">
            <v>289</v>
          </cell>
          <cell r="B290" t="str">
            <v>Conostegia</v>
          </cell>
          <cell r="C290" t="str">
            <v>rufescens</v>
          </cell>
          <cell r="D290" t="str">
            <v>Conostegia rufescens</v>
          </cell>
          <cell r="E290" t="str">
            <v>Naudin</v>
          </cell>
          <cell r="F290" t="str">
            <v>MELASTOMATACEAE</v>
          </cell>
          <cell r="G290" t="str">
            <v>Miconia de altura</v>
          </cell>
          <cell r="H290" t="str">
            <v>INDETERMINADO</v>
          </cell>
        </row>
        <row r="291">
          <cell r="A291">
            <v>290</v>
          </cell>
          <cell r="B291" t="str">
            <v>Conostegia</v>
          </cell>
          <cell r="C291" t="str">
            <v>setifera</v>
          </cell>
          <cell r="D291" t="str">
            <v>Conostegia setifera</v>
          </cell>
          <cell r="E291" t="str">
            <v>Standl.</v>
          </cell>
          <cell r="F291" t="str">
            <v>MELASTOMATACEAE</v>
          </cell>
          <cell r="H291" t="str">
            <v>INDETERMINADO</v>
          </cell>
        </row>
        <row r="292">
          <cell r="A292">
            <v>291</v>
          </cell>
          <cell r="B292" t="str">
            <v>Conostegia</v>
          </cell>
          <cell r="C292" t="str">
            <v>sp</v>
          </cell>
          <cell r="D292" t="str">
            <v>Conostegia sp</v>
          </cell>
          <cell r="F292" t="str">
            <v>MELASTOMATACEAE</v>
          </cell>
          <cell r="H292" t="str">
            <v>INDETERMINADO</v>
          </cell>
        </row>
        <row r="293">
          <cell r="A293">
            <v>292</v>
          </cell>
          <cell r="B293" t="str">
            <v>Conostegia</v>
          </cell>
          <cell r="C293" t="str">
            <v>superba</v>
          </cell>
          <cell r="D293" t="str">
            <v>Conostegia superba</v>
          </cell>
          <cell r="E293" t="str">
            <v>D. Don ex Naudin</v>
          </cell>
          <cell r="F293" t="str">
            <v>MELASTOMATACEAE</v>
          </cell>
          <cell r="H293" t="str">
            <v>INDETERMINADO</v>
          </cell>
        </row>
        <row r="294">
          <cell r="A294">
            <v>293</v>
          </cell>
          <cell r="B294" t="str">
            <v>Conostegia</v>
          </cell>
          <cell r="C294" t="str">
            <v>xalapensis</v>
          </cell>
          <cell r="D294" t="str">
            <v>Conostegia xalapensis</v>
          </cell>
          <cell r="E294" t="str">
            <v>(Bonpl.) D. Don</v>
          </cell>
          <cell r="F294" t="str">
            <v>MELASTOMATACEAE</v>
          </cell>
          <cell r="G294" t="str">
            <v>Lengua de vaca</v>
          </cell>
          <cell r="H294" t="str">
            <v>INDETERMINADO</v>
          </cell>
        </row>
        <row r="295">
          <cell r="A295">
            <v>294</v>
          </cell>
          <cell r="B295" t="str">
            <v>Copaifera</v>
          </cell>
          <cell r="C295" t="str">
            <v>aromatica</v>
          </cell>
          <cell r="D295" t="str">
            <v>Copaifera aromatica</v>
          </cell>
          <cell r="F295" t="str">
            <v>FABACEAE/CAES.</v>
          </cell>
          <cell r="G295" t="str">
            <v>Camíbar</v>
          </cell>
          <cell r="H295" t="str">
            <v>INDETERMINADO</v>
          </cell>
        </row>
        <row r="296">
          <cell r="A296">
            <v>295</v>
          </cell>
          <cell r="B296" t="str">
            <v>Copaifera</v>
          </cell>
          <cell r="C296" t="str">
            <v>camibar</v>
          </cell>
          <cell r="D296" t="str">
            <v>Copaifera camibar</v>
          </cell>
          <cell r="F296" t="str">
            <v>FABACEAE/CAES.</v>
          </cell>
          <cell r="G296" t="str">
            <v>Camíbar</v>
          </cell>
          <cell r="H296" t="str">
            <v>INDETERMINADO</v>
          </cell>
        </row>
        <row r="297">
          <cell r="A297">
            <v>296</v>
          </cell>
          <cell r="B297" t="str">
            <v>Cordia</v>
          </cell>
          <cell r="C297" t="str">
            <v>alliodora</v>
          </cell>
          <cell r="D297" t="str">
            <v>Cordia alliodora</v>
          </cell>
          <cell r="E297" t="str">
            <v>(Ruiz &amp; Pav.) Oken</v>
          </cell>
          <cell r="F297" t="str">
            <v>BORAGINACEAE</v>
          </cell>
          <cell r="G297" t="str">
            <v>Laurel-Laurel negro-Molenito-Onión-Yawé-Yëvë-Yuë</v>
          </cell>
          <cell r="H297" t="str">
            <v>HELIOFITO DURABLE</v>
          </cell>
        </row>
        <row r="298">
          <cell r="A298">
            <v>297</v>
          </cell>
          <cell r="B298" t="str">
            <v>Cordia</v>
          </cell>
          <cell r="C298" t="str">
            <v>bicolor</v>
          </cell>
          <cell r="D298" t="str">
            <v>Cordia bicolor</v>
          </cell>
          <cell r="E298" t="str">
            <v>A. DC.</v>
          </cell>
          <cell r="F298" t="str">
            <v>BORAGINACEAE</v>
          </cell>
          <cell r="G298" t="str">
            <v>Muñeco-Bernabe</v>
          </cell>
          <cell r="H298" t="str">
            <v>HELIOFITO DURABLE</v>
          </cell>
        </row>
        <row r="299">
          <cell r="A299">
            <v>298</v>
          </cell>
          <cell r="B299" t="str">
            <v>Cordia</v>
          </cell>
          <cell r="C299" t="str">
            <v>collococca</v>
          </cell>
          <cell r="D299" t="str">
            <v>Cordia collococca</v>
          </cell>
          <cell r="E299" t="str">
            <v>L.</v>
          </cell>
          <cell r="F299" t="str">
            <v>BORAGINACEAE</v>
          </cell>
          <cell r="G299" t="str">
            <v>Babas-Buriogre-Buriogue-Buriogue amarillo-
Buriogue de montaña-Mocos-Muñeco-Nigüite-Nigüito</v>
          </cell>
          <cell r="H299" t="str">
            <v>INDETERMINADO</v>
          </cell>
        </row>
        <row r="300">
          <cell r="A300">
            <v>299</v>
          </cell>
          <cell r="B300" t="str">
            <v>Cordia</v>
          </cell>
          <cell r="C300" t="str">
            <v>croatii</v>
          </cell>
          <cell r="D300" t="str">
            <v>Cordia croatii</v>
          </cell>
          <cell r="E300" t="str">
            <v>J.S. Mill.</v>
          </cell>
          <cell r="F300" t="str">
            <v>BORAGINACEAE</v>
          </cell>
          <cell r="H300" t="str">
            <v>INDETERMINADO</v>
          </cell>
        </row>
        <row r="301">
          <cell r="A301">
            <v>300</v>
          </cell>
          <cell r="B301" t="str">
            <v>Cordia</v>
          </cell>
          <cell r="C301" t="str">
            <v>cymosa</v>
          </cell>
          <cell r="D301" t="str">
            <v>Cordia cymosa</v>
          </cell>
          <cell r="E301" t="str">
            <v>(Donn. Sm.) Standl.</v>
          </cell>
          <cell r="F301" t="str">
            <v>BORAGINACEAE</v>
          </cell>
          <cell r="G301" t="str">
            <v>Laurel muñeco-Laurel-Laurel de montaña-Mastate-Muñeco</v>
          </cell>
          <cell r="H301" t="str">
            <v>HELIOFITO DURABLE</v>
          </cell>
        </row>
        <row r="302">
          <cell r="A302">
            <v>301</v>
          </cell>
          <cell r="B302" t="str">
            <v>Cordia</v>
          </cell>
          <cell r="C302" t="str">
            <v>dwyeri</v>
          </cell>
          <cell r="D302" t="str">
            <v>Cordia dwyeri</v>
          </cell>
          <cell r="E302" t="str">
            <v>Nowicke</v>
          </cell>
          <cell r="F302" t="str">
            <v>BORAGINACEAE</v>
          </cell>
          <cell r="G302" t="str">
            <v>Muñeco</v>
          </cell>
          <cell r="H302" t="str">
            <v>HELIOFITO DURABLE</v>
          </cell>
        </row>
        <row r="303">
          <cell r="A303">
            <v>302</v>
          </cell>
          <cell r="B303" t="str">
            <v>Cordia</v>
          </cell>
          <cell r="C303" t="str">
            <v>gerascanthus</v>
          </cell>
          <cell r="D303" t="str">
            <v>Cordia gerascanthus</v>
          </cell>
          <cell r="F303" t="str">
            <v>BORAGINACEAE</v>
          </cell>
          <cell r="G303" t="str">
            <v>Laurel negro</v>
          </cell>
          <cell r="H303" t="str">
            <v>INDETERMINADO</v>
          </cell>
        </row>
        <row r="304">
          <cell r="A304">
            <v>303</v>
          </cell>
          <cell r="B304" t="str">
            <v>Cordia</v>
          </cell>
          <cell r="C304" t="str">
            <v>glabra</v>
          </cell>
          <cell r="D304" t="str">
            <v>Cordia glabra</v>
          </cell>
          <cell r="E304" t="str">
            <v>L.</v>
          </cell>
          <cell r="F304" t="str">
            <v>BORAGINACEAE</v>
          </cell>
          <cell r="H304" t="str">
            <v>INDETERMINADO</v>
          </cell>
        </row>
        <row r="305">
          <cell r="A305">
            <v>304</v>
          </cell>
          <cell r="B305" t="str">
            <v>Cordia</v>
          </cell>
          <cell r="C305" t="str">
            <v>lucidula</v>
          </cell>
          <cell r="D305" t="str">
            <v>Cordia lucidula</v>
          </cell>
          <cell r="E305" t="str">
            <v>I. M. Johnst.</v>
          </cell>
          <cell r="F305" t="str">
            <v>BORAGINACEAE</v>
          </cell>
          <cell r="H305" t="str">
            <v>HELIOFITO DURABLE</v>
          </cell>
        </row>
        <row r="306">
          <cell r="A306">
            <v>305</v>
          </cell>
          <cell r="B306" t="str">
            <v>Cordia</v>
          </cell>
          <cell r="C306" t="str">
            <v>megalantha</v>
          </cell>
          <cell r="D306" t="str">
            <v>Cordia megalantha</v>
          </cell>
          <cell r="E306" t="str">
            <v>S. F. Blake</v>
          </cell>
          <cell r="F306" t="str">
            <v>BORAGINACEAE</v>
          </cell>
          <cell r="G306" t="str">
            <v>Mastate-Laurel-Laurel amarillo</v>
          </cell>
          <cell r="H306" t="str">
            <v>HELIOFITO DURABLE</v>
          </cell>
        </row>
        <row r="307">
          <cell r="A307">
            <v>306</v>
          </cell>
          <cell r="B307" t="str">
            <v>Cordia</v>
          </cell>
          <cell r="C307" t="str">
            <v>panamensis</v>
          </cell>
          <cell r="D307" t="str">
            <v>Cordia panamensis</v>
          </cell>
          <cell r="F307" t="str">
            <v>BORAGINACEAE</v>
          </cell>
          <cell r="G307" t="str">
            <v>Chumico-Guacal-Guacalmanono-Muñeco blanco-Yawe</v>
          </cell>
          <cell r="H307" t="str">
            <v>INDETERMINADO</v>
          </cell>
        </row>
        <row r="308">
          <cell r="A308">
            <v>307</v>
          </cell>
          <cell r="B308" t="str">
            <v>Cordia</v>
          </cell>
          <cell r="C308" t="str">
            <v>porcata</v>
          </cell>
          <cell r="D308" t="str">
            <v>Cordia porcata</v>
          </cell>
          <cell r="F308" t="str">
            <v>BORAGINACEAE</v>
          </cell>
          <cell r="H308" t="str">
            <v>HELIOFITO DURABLE</v>
          </cell>
        </row>
        <row r="309">
          <cell r="A309">
            <v>308</v>
          </cell>
          <cell r="B309" t="str">
            <v>Cordia</v>
          </cell>
          <cell r="C309" t="str">
            <v>sp</v>
          </cell>
          <cell r="D309" t="str">
            <v>Cordia sp</v>
          </cell>
          <cell r="F309" t="str">
            <v>BORAGINACEAE</v>
          </cell>
          <cell r="H309" t="str">
            <v>HELIOFITO DURABLE</v>
          </cell>
        </row>
        <row r="310">
          <cell r="A310">
            <v>309</v>
          </cell>
          <cell r="B310" t="str">
            <v>Cornus</v>
          </cell>
          <cell r="C310" t="str">
            <v>disciflora</v>
          </cell>
          <cell r="D310" t="str">
            <v>Cornus disciflora</v>
          </cell>
          <cell r="E310" t="str">
            <v>DC.</v>
          </cell>
          <cell r="F310" t="str">
            <v>CORNACEAE</v>
          </cell>
          <cell r="G310" t="str">
            <v>Lloro</v>
          </cell>
          <cell r="H310" t="str">
            <v>HELIOFITO DURABLE</v>
          </cell>
        </row>
        <row r="311">
          <cell r="A311">
            <v>310</v>
          </cell>
          <cell r="B311" t="str">
            <v>Cornus</v>
          </cell>
          <cell r="C311" t="str">
            <v>peruviana</v>
          </cell>
          <cell r="D311" t="str">
            <v>Cornus peruviana</v>
          </cell>
          <cell r="E311" t="str">
            <v>J. F. Macbr.</v>
          </cell>
          <cell r="F311" t="str">
            <v>CORNACEAE</v>
          </cell>
          <cell r="H311" t="str">
            <v>INDETERMINADO</v>
          </cell>
        </row>
        <row r="312">
          <cell r="A312">
            <v>311</v>
          </cell>
          <cell r="B312" t="str">
            <v>Cornutia</v>
          </cell>
          <cell r="C312" t="str">
            <v>grandifolia</v>
          </cell>
          <cell r="D312" t="str">
            <v>Cornutia grandifolia</v>
          </cell>
          <cell r="E312" t="str">
            <v>(Schltdl. &amp; Cham.) Schauer</v>
          </cell>
          <cell r="F312" t="str">
            <v>VERBENACEAE</v>
          </cell>
          <cell r="H312" t="str">
            <v>INDETERMINADO</v>
          </cell>
        </row>
        <row r="313">
          <cell r="A313">
            <v>312</v>
          </cell>
          <cell r="B313" t="str">
            <v>Cosmibuena</v>
          </cell>
          <cell r="C313" t="str">
            <v xml:space="preserve">valerii </v>
          </cell>
          <cell r="D313" t="str">
            <v xml:space="preserve">Cosmibuena valerii </v>
          </cell>
          <cell r="E313" t="str">
            <v>(Standl.) C. M. Taylor</v>
          </cell>
          <cell r="F313" t="str">
            <v>RUBIACEAE</v>
          </cell>
          <cell r="H313" t="str">
            <v>HELIOFITO DURABLE</v>
          </cell>
        </row>
        <row r="314">
          <cell r="A314">
            <v>313</v>
          </cell>
          <cell r="B314" t="str">
            <v>Couepia</v>
          </cell>
          <cell r="C314" t="str">
            <v>platycalyx</v>
          </cell>
          <cell r="D314" t="str">
            <v>Couepia platycalyx</v>
          </cell>
          <cell r="E314" t="str">
            <v>Cuatrec.</v>
          </cell>
          <cell r="F314" t="str">
            <v>CHRYSOBALANACEAE</v>
          </cell>
          <cell r="H314" t="str">
            <v>INDETERMINADO</v>
          </cell>
        </row>
        <row r="315">
          <cell r="A315">
            <v>314</v>
          </cell>
          <cell r="B315" t="str">
            <v>Couepia</v>
          </cell>
          <cell r="C315" t="str">
            <v>polyandra</v>
          </cell>
          <cell r="D315" t="str">
            <v>Couepia polyandra</v>
          </cell>
          <cell r="E315" t="str">
            <v>(Kunth) Rose</v>
          </cell>
          <cell r="F315" t="str">
            <v>CHRYSOBALANACEAE</v>
          </cell>
          <cell r="G315" t="str">
            <v>Arenillo-Olosapo-Olozapo-Zapotillo-Zapotillo de olor</v>
          </cell>
          <cell r="H315" t="str">
            <v>ESCIOFITO</v>
          </cell>
        </row>
        <row r="316">
          <cell r="A316">
            <v>315</v>
          </cell>
          <cell r="B316" t="str">
            <v>Couepia</v>
          </cell>
          <cell r="C316" t="str">
            <v>sp</v>
          </cell>
          <cell r="D316" t="str">
            <v>Couepia sp</v>
          </cell>
          <cell r="F316" t="str">
            <v>CHRYSOBALANACEAE</v>
          </cell>
          <cell r="G316" t="str">
            <v>Arenillo</v>
          </cell>
          <cell r="H316" t="str">
            <v>ESCIOFITO</v>
          </cell>
        </row>
        <row r="317">
          <cell r="A317">
            <v>316</v>
          </cell>
          <cell r="B317" t="str">
            <v>Couma</v>
          </cell>
          <cell r="C317" t="str">
            <v>macrocarpa</v>
          </cell>
          <cell r="D317" t="str">
            <v>Couma macrocarpa</v>
          </cell>
          <cell r="E317" t="str">
            <v>Barb. Rodr.</v>
          </cell>
          <cell r="F317" t="str">
            <v>APOCYNACEAE</v>
          </cell>
          <cell r="G317" t="str">
            <v>Baco-Leche de vaca</v>
          </cell>
          <cell r="H317" t="str">
            <v>HELIOFITO DURABLE</v>
          </cell>
        </row>
        <row r="318">
          <cell r="A318">
            <v>317</v>
          </cell>
          <cell r="B318" t="str">
            <v>Courapita</v>
          </cell>
          <cell r="C318" t="str">
            <v>guianensis</v>
          </cell>
          <cell r="D318" t="str">
            <v>Courapita guianensis</v>
          </cell>
          <cell r="F318" t="str">
            <v>LECYTHIDACEAE</v>
          </cell>
          <cell r="G318" t="str">
            <v>Bala de cañon</v>
          </cell>
          <cell r="H318" t="str">
            <v>INDETERMINADO</v>
          </cell>
        </row>
        <row r="319">
          <cell r="A319">
            <v>318</v>
          </cell>
          <cell r="B319" t="str">
            <v>Couratari</v>
          </cell>
          <cell r="C319" t="str">
            <v>guianensis</v>
          </cell>
          <cell r="D319" t="str">
            <v>Couratari guianensis</v>
          </cell>
          <cell r="F319" t="str">
            <v>LECYTHIDACEAE</v>
          </cell>
          <cell r="G319" t="str">
            <v>Amarillón-Burlillón-Cachimbillo-Cachimbo hediondo-
Campano blanco-Caobilla-Copo-Copo hediondo-Tinajillo-Tinajito</v>
          </cell>
          <cell r="H319" t="str">
            <v>INDETERMINADO</v>
          </cell>
        </row>
        <row r="320">
          <cell r="A320">
            <v>319</v>
          </cell>
          <cell r="B320" t="str">
            <v>Couratari</v>
          </cell>
          <cell r="C320" t="str">
            <v>scottmorii</v>
          </cell>
          <cell r="D320" t="str">
            <v>Couratari scottmorii</v>
          </cell>
          <cell r="E320" t="str">
            <v>Prance</v>
          </cell>
          <cell r="F320" t="str">
            <v>LECYTHIDACEAE</v>
          </cell>
          <cell r="G320" t="str">
            <v>Copo-Cachimbo-Cachimbo hediondo-Copo hediondo
-Cutarro negro-Matasano</v>
          </cell>
          <cell r="H320" t="str">
            <v>INDETERMINADO</v>
          </cell>
        </row>
        <row r="321">
          <cell r="A321">
            <v>320</v>
          </cell>
          <cell r="B321" t="str">
            <v>Coussapoa</v>
          </cell>
          <cell r="C321" t="str">
            <v>glaberrima</v>
          </cell>
          <cell r="D321" t="str">
            <v>Coussapoa glaberrima</v>
          </cell>
          <cell r="F321" t="str">
            <v>CECROPIACEAE</v>
          </cell>
          <cell r="H321" t="str">
            <v>HELIOFITO EFIMERO</v>
          </cell>
        </row>
        <row r="322">
          <cell r="A322">
            <v>321</v>
          </cell>
          <cell r="B322" t="str">
            <v>Coussapoa</v>
          </cell>
          <cell r="C322" t="str">
            <v>nymphaeifolia</v>
          </cell>
          <cell r="D322" t="str">
            <v>Coussapoa nymphaeifolia</v>
          </cell>
          <cell r="F322" t="str">
            <v>CECROPIACEAE</v>
          </cell>
          <cell r="H322" t="str">
            <v>HELIOFITO EFIMERO</v>
          </cell>
        </row>
        <row r="323">
          <cell r="A323">
            <v>322</v>
          </cell>
          <cell r="B323" t="str">
            <v>Coussapoa</v>
          </cell>
          <cell r="C323" t="str">
            <v>parviceps</v>
          </cell>
          <cell r="D323" t="str">
            <v>Coussapoa parviceps</v>
          </cell>
          <cell r="E323" t="str">
            <v>Standl.</v>
          </cell>
          <cell r="F323" t="str">
            <v>CECROPIACEAE</v>
          </cell>
          <cell r="H323" t="str">
            <v>INDETERMINADO</v>
          </cell>
        </row>
        <row r="324">
          <cell r="A324">
            <v>323</v>
          </cell>
          <cell r="B324" t="str">
            <v>Coussapoa</v>
          </cell>
          <cell r="C324" t="str">
            <v>sp</v>
          </cell>
          <cell r="D324" t="str">
            <v>Coussapoa sp</v>
          </cell>
          <cell r="F324" t="str">
            <v>CECROPIACEAE</v>
          </cell>
          <cell r="H324" t="str">
            <v>HELIOFITO EFIMERO</v>
          </cell>
        </row>
        <row r="325">
          <cell r="A325">
            <v>324</v>
          </cell>
          <cell r="B325" t="str">
            <v>Coussarea</v>
          </cell>
          <cell r="C325" t="str">
            <v>hondensis</v>
          </cell>
          <cell r="D325" t="str">
            <v>Coussarea hondensis</v>
          </cell>
          <cell r="E325" t="str">
            <v>(Standl.) C. M. Taylor &amp; W.C. Burger</v>
          </cell>
          <cell r="F325" t="str">
            <v>RUBIACEAE</v>
          </cell>
          <cell r="H325" t="str">
            <v>HELIOFITO DURABLE</v>
          </cell>
        </row>
        <row r="326">
          <cell r="A326">
            <v>325</v>
          </cell>
          <cell r="B326" t="str">
            <v>Coussarea</v>
          </cell>
          <cell r="C326" t="str">
            <v>impetiolaris</v>
          </cell>
          <cell r="D326" t="str">
            <v>Coussarea impetiolaris</v>
          </cell>
          <cell r="E326" t="str">
            <v>Donn. Sm.</v>
          </cell>
          <cell r="F326" t="str">
            <v>RUBIACEAE</v>
          </cell>
          <cell r="H326" t="str">
            <v>HELIOFITO DURABLE</v>
          </cell>
        </row>
        <row r="327">
          <cell r="A327">
            <v>326</v>
          </cell>
          <cell r="B327" t="str">
            <v>Coussarea</v>
          </cell>
          <cell r="C327" t="str">
            <v>nigrescens</v>
          </cell>
          <cell r="D327" t="str">
            <v>Coussarea nigrescens</v>
          </cell>
          <cell r="E327" t="str">
            <v>C. M. Taylor &amp; Hammel</v>
          </cell>
          <cell r="F327" t="str">
            <v>RUBIACEAE</v>
          </cell>
          <cell r="H327" t="str">
            <v>INDETERMINADO</v>
          </cell>
        </row>
        <row r="328">
          <cell r="A328">
            <v>327</v>
          </cell>
          <cell r="B328" t="str">
            <v>Coussarea</v>
          </cell>
          <cell r="C328" t="str">
            <v>psychotrioides</v>
          </cell>
          <cell r="D328" t="str">
            <v>Coussarea psychotrioides</v>
          </cell>
          <cell r="E328" t="str">
            <v>C. M. Taylor &amp; Hammel</v>
          </cell>
          <cell r="F328" t="str">
            <v>RUBIACEAE</v>
          </cell>
          <cell r="H328" t="str">
            <v>HELIOFITO DURABLE</v>
          </cell>
        </row>
        <row r="329">
          <cell r="A329">
            <v>328</v>
          </cell>
          <cell r="B329" t="str">
            <v>Coussarea</v>
          </cell>
          <cell r="C329" t="str">
            <v>talamancana</v>
          </cell>
          <cell r="D329" t="str">
            <v>Coussarea talamancana</v>
          </cell>
          <cell r="E329" t="str">
            <v>Standl.</v>
          </cell>
          <cell r="F329" t="str">
            <v>RUBIACEAE</v>
          </cell>
          <cell r="H329" t="str">
            <v>INDETERMINADO</v>
          </cell>
        </row>
        <row r="330">
          <cell r="A330">
            <v>329</v>
          </cell>
          <cell r="B330" t="str">
            <v>Coussarea</v>
          </cell>
          <cell r="C330" t="str">
            <v>sp</v>
          </cell>
          <cell r="D330" t="str">
            <v>Coussarea sp</v>
          </cell>
          <cell r="F330" t="str">
            <v>RUBIACEAE</v>
          </cell>
          <cell r="H330" t="str">
            <v>INDETERMINADO</v>
          </cell>
        </row>
        <row r="331">
          <cell r="A331">
            <v>330</v>
          </cell>
          <cell r="B331" t="str">
            <v>Coutarea</v>
          </cell>
          <cell r="C331" t="str">
            <v>hexandra</v>
          </cell>
          <cell r="D331" t="str">
            <v>Coutarea hexandra</v>
          </cell>
          <cell r="E331" t="str">
            <v>(Jacq.) K. Schum.</v>
          </cell>
          <cell r="F331" t="str">
            <v>RUBIACEAE</v>
          </cell>
          <cell r="H331" t="str">
            <v>HELIOFITO DURABLE</v>
          </cell>
        </row>
        <row r="332">
          <cell r="A332">
            <v>331</v>
          </cell>
          <cell r="B332" t="str">
            <v>Crataeva</v>
          </cell>
          <cell r="C332" t="str">
            <v>tapia</v>
          </cell>
          <cell r="D332" t="str">
            <v>Crataeva tapia</v>
          </cell>
          <cell r="F332" t="str">
            <v>CAPPARIDACEAE</v>
          </cell>
          <cell r="G332" t="str">
            <v>Ajillo</v>
          </cell>
          <cell r="H332" t="str">
            <v>HELIOFITO DURABLE</v>
          </cell>
        </row>
        <row r="333">
          <cell r="A333">
            <v>332</v>
          </cell>
          <cell r="B333" t="str">
            <v>Crossopetalum</v>
          </cell>
          <cell r="C333" t="str">
            <v>tonduzii</v>
          </cell>
          <cell r="D333" t="str">
            <v>Crossopetalum tonduzii</v>
          </cell>
          <cell r="E333" t="str">
            <v>(Loes.) Lundell</v>
          </cell>
          <cell r="F333" t="str">
            <v>CELASTRACEAE</v>
          </cell>
          <cell r="H333" t="str">
            <v>HELIOFITO DURABLE</v>
          </cell>
        </row>
        <row r="334">
          <cell r="A334">
            <v>333</v>
          </cell>
          <cell r="B334" t="str">
            <v>Croton</v>
          </cell>
          <cell r="C334" t="str">
            <v>billbergianus</v>
          </cell>
          <cell r="D334" t="str">
            <v>Croton billbergianus</v>
          </cell>
          <cell r="E334" t="str">
            <v>Mull. Arg.</v>
          </cell>
          <cell r="F334" t="str">
            <v>EUPHORBIACEAE</v>
          </cell>
          <cell r="H334" t="str">
            <v>HELIOFITO EFIMERO</v>
          </cell>
        </row>
        <row r="335">
          <cell r="A335">
            <v>334</v>
          </cell>
          <cell r="B335" t="str">
            <v>Croton</v>
          </cell>
          <cell r="C335" t="str">
            <v>brevipes</v>
          </cell>
          <cell r="D335" t="str">
            <v>Croton brevipes</v>
          </cell>
          <cell r="F335" t="str">
            <v>EUPHORBIACEAE</v>
          </cell>
          <cell r="H335" t="str">
            <v>INDETERMINADO</v>
          </cell>
        </row>
        <row r="336">
          <cell r="A336">
            <v>335</v>
          </cell>
          <cell r="B336" t="str">
            <v>Croton</v>
          </cell>
          <cell r="C336" t="str">
            <v>draco</v>
          </cell>
          <cell r="D336" t="str">
            <v>Croton draco</v>
          </cell>
          <cell r="E336" t="str">
            <v>Cham. &amp; Schltdl.</v>
          </cell>
          <cell r="F336" t="str">
            <v>EUPHORBIACEAE</v>
          </cell>
          <cell r="G336" t="str">
            <v>Targua</v>
          </cell>
          <cell r="H336" t="str">
            <v>HELIOFITO EFIMERO</v>
          </cell>
        </row>
        <row r="337">
          <cell r="A337">
            <v>336</v>
          </cell>
          <cell r="B337" t="str">
            <v>Croton</v>
          </cell>
          <cell r="C337" t="str">
            <v>killipianus</v>
          </cell>
          <cell r="D337" t="str">
            <v>Croton killipianus</v>
          </cell>
          <cell r="F337" t="str">
            <v>EUPHORBIACEAE</v>
          </cell>
          <cell r="H337" t="str">
            <v>INDETERMINADO</v>
          </cell>
        </row>
        <row r="338">
          <cell r="A338">
            <v>337</v>
          </cell>
          <cell r="B338" t="str">
            <v>Croton</v>
          </cell>
          <cell r="C338" t="str">
            <v>megistocarpus</v>
          </cell>
          <cell r="D338" t="str">
            <v>Croton megistocarpus</v>
          </cell>
          <cell r="E338" t="str">
            <v>J. A. González &amp; L. J. Poveda</v>
          </cell>
          <cell r="F338" t="str">
            <v>EUPHORBIACEAE</v>
          </cell>
          <cell r="H338" t="str">
            <v>INDETERMINADO</v>
          </cell>
        </row>
        <row r="339">
          <cell r="A339">
            <v>338</v>
          </cell>
          <cell r="B339" t="str">
            <v>Croton</v>
          </cell>
          <cell r="C339" t="str">
            <v>panamensis</v>
          </cell>
          <cell r="D339" t="str">
            <v>Croton panamensis</v>
          </cell>
          <cell r="E339" t="str">
            <v>(Klotzsch) Mull. Arg.</v>
          </cell>
          <cell r="F339" t="str">
            <v>EUPHORBIACEAE</v>
          </cell>
          <cell r="H339" t="str">
            <v>INDETERMINADO</v>
          </cell>
        </row>
        <row r="340">
          <cell r="A340">
            <v>339</v>
          </cell>
          <cell r="B340" t="str">
            <v>Croton</v>
          </cell>
          <cell r="C340" t="str">
            <v>schiedeanus</v>
          </cell>
          <cell r="D340" t="str">
            <v>Croton schiedeanus</v>
          </cell>
          <cell r="E340" t="str">
            <v>Schltdl.</v>
          </cell>
          <cell r="F340" t="str">
            <v>EUPHORBIACEAE</v>
          </cell>
          <cell r="G340" t="str">
            <v>Colpachi</v>
          </cell>
          <cell r="H340" t="str">
            <v>HELIOFITO EFIMERO</v>
          </cell>
        </row>
        <row r="341">
          <cell r="A341">
            <v>340</v>
          </cell>
          <cell r="B341" t="str">
            <v>Croton</v>
          </cell>
          <cell r="C341" t="str">
            <v>skutchii</v>
          </cell>
          <cell r="D341" t="str">
            <v>Croton skutchii</v>
          </cell>
          <cell r="E341" t="str">
            <v>Standl.</v>
          </cell>
          <cell r="F341" t="str">
            <v>EUPHORBIACEAE</v>
          </cell>
          <cell r="H341" t="str">
            <v>INDETERMINADO</v>
          </cell>
        </row>
        <row r="342">
          <cell r="A342">
            <v>341</v>
          </cell>
          <cell r="B342" t="str">
            <v>Croton</v>
          </cell>
          <cell r="C342" t="str">
            <v>smithianus</v>
          </cell>
          <cell r="D342" t="str">
            <v>Croton smithianus</v>
          </cell>
          <cell r="E342" t="str">
            <v>Croizat</v>
          </cell>
          <cell r="F342" t="str">
            <v>EUPHORBIACEAE</v>
          </cell>
          <cell r="G342" t="str">
            <v>Algondoncillo-Algodón-Colpachí-Copalchí-Kógëtu-Terré</v>
          </cell>
          <cell r="H342" t="str">
            <v>HELIOFITO EFIMERO</v>
          </cell>
        </row>
        <row r="343">
          <cell r="A343">
            <v>342</v>
          </cell>
          <cell r="B343" t="str">
            <v>Croton</v>
          </cell>
          <cell r="C343" t="str">
            <v>sp</v>
          </cell>
          <cell r="D343" t="str">
            <v>Croton sp</v>
          </cell>
          <cell r="F343" t="str">
            <v>EUPHORBIACEAE</v>
          </cell>
          <cell r="H343" t="str">
            <v>INDETERMINADO</v>
          </cell>
        </row>
        <row r="344">
          <cell r="A344">
            <v>343</v>
          </cell>
          <cell r="B344" t="str">
            <v>Croton</v>
          </cell>
          <cell r="C344" t="str">
            <v>xalapensis</v>
          </cell>
          <cell r="D344" t="str">
            <v>Croton xalapensis</v>
          </cell>
          <cell r="E344" t="str">
            <v>Kunth</v>
          </cell>
          <cell r="F344" t="str">
            <v>EUPHORBIACEAE</v>
          </cell>
          <cell r="H344" t="str">
            <v>INDETERMINADO</v>
          </cell>
        </row>
        <row r="345">
          <cell r="A345">
            <v>344</v>
          </cell>
          <cell r="B345" t="str">
            <v>Cryosophila</v>
          </cell>
          <cell r="C345" t="str">
            <v>guagara</v>
          </cell>
          <cell r="D345" t="str">
            <v>Cryosophila guagara</v>
          </cell>
          <cell r="F345" t="str">
            <v>ARECACEAE</v>
          </cell>
          <cell r="G345" t="str">
            <v>Guágara-Palma guagara-Palmera de escoba-Palmito
para techar-Quaquara-Quaquaro-Surtuba</v>
          </cell>
          <cell r="H345" t="str">
            <v>INDETERMINADO</v>
          </cell>
        </row>
        <row r="346">
          <cell r="A346">
            <v>345</v>
          </cell>
          <cell r="B346" t="str">
            <v>Cryosophila</v>
          </cell>
          <cell r="C346" t="str">
            <v>warscewiczii</v>
          </cell>
          <cell r="D346" t="str">
            <v>Cryosophila warscewiczii</v>
          </cell>
          <cell r="E346" t="str">
            <v>(H. Wendl.) Burret</v>
          </cell>
          <cell r="F346" t="str">
            <v>ARECACEAE</v>
          </cell>
          <cell r="G346" t="str">
            <v>Palma de escoba</v>
          </cell>
          <cell r="H346" t="str">
            <v>PALMA</v>
          </cell>
        </row>
        <row r="347">
          <cell r="A347">
            <v>346</v>
          </cell>
          <cell r="B347" t="str">
            <v>Cupania</v>
          </cell>
          <cell r="C347" t="str">
            <v>aff. grandiflora</v>
          </cell>
          <cell r="D347" t="str">
            <v>Cupania aff. grandiflora</v>
          </cell>
          <cell r="E347" t="str">
            <v>C. V. Morton</v>
          </cell>
          <cell r="F347" t="str">
            <v>SAPINDACEAE</v>
          </cell>
          <cell r="H347" t="str">
            <v>INDETERMINADO</v>
          </cell>
        </row>
        <row r="348">
          <cell r="A348">
            <v>347</v>
          </cell>
          <cell r="B348" t="str">
            <v>Cupania</v>
          </cell>
          <cell r="C348" t="str">
            <v>cinerea</v>
          </cell>
          <cell r="D348" t="str">
            <v>Cupania cinerea</v>
          </cell>
          <cell r="E348" t="str">
            <v>Poepp. &amp; Endl.</v>
          </cell>
          <cell r="F348" t="str">
            <v>SAPINDACEAE</v>
          </cell>
          <cell r="G348" t="str">
            <v>Casquil</v>
          </cell>
          <cell r="H348" t="str">
            <v>INDETERMINADO</v>
          </cell>
        </row>
        <row r="349">
          <cell r="A349">
            <v>348</v>
          </cell>
          <cell r="B349" t="str">
            <v>Cupania</v>
          </cell>
          <cell r="C349" t="str">
            <v>costaricensis</v>
          </cell>
          <cell r="D349" t="str">
            <v>Cupania costaricensis</v>
          </cell>
          <cell r="E349" t="str">
            <v>Radlk.</v>
          </cell>
          <cell r="F349" t="str">
            <v>SAPINDACEAE</v>
          </cell>
          <cell r="G349" t="str">
            <v>Huesillo</v>
          </cell>
          <cell r="H349" t="str">
            <v>HELIOFITO DURABLE</v>
          </cell>
        </row>
        <row r="350">
          <cell r="A350">
            <v>349</v>
          </cell>
          <cell r="B350" t="str">
            <v>Cupania</v>
          </cell>
          <cell r="C350" t="str">
            <v>dentata</v>
          </cell>
          <cell r="D350" t="str">
            <v>Cupania dentata</v>
          </cell>
          <cell r="F350" t="str">
            <v>SAPINDACEAE</v>
          </cell>
          <cell r="H350" t="str">
            <v>INDETERMINADO</v>
          </cell>
        </row>
        <row r="351">
          <cell r="A351">
            <v>350</v>
          </cell>
          <cell r="B351" t="str">
            <v>Cupania</v>
          </cell>
          <cell r="C351" t="str">
            <v>glabra</v>
          </cell>
          <cell r="D351" t="str">
            <v>Cupania glabra</v>
          </cell>
          <cell r="E351" t="str">
            <v>Sw.</v>
          </cell>
          <cell r="F351" t="str">
            <v>SAPINDACEAE</v>
          </cell>
          <cell r="G351" t="str">
            <v>Huesillo-Carne asada-Cascua-Cascuá-Güesillo-Tres huevos</v>
          </cell>
          <cell r="H351" t="str">
            <v>HELIOFITO DURABLE</v>
          </cell>
        </row>
        <row r="352">
          <cell r="A352">
            <v>351</v>
          </cell>
          <cell r="B352" t="str">
            <v>Cupania</v>
          </cell>
          <cell r="C352" t="str">
            <v>livida</v>
          </cell>
          <cell r="D352" t="str">
            <v>Cupania livida</v>
          </cell>
          <cell r="E352" t="str">
            <v>(Radlk.) Croat</v>
          </cell>
          <cell r="F352" t="str">
            <v>SAPINDACEAE</v>
          </cell>
          <cell r="H352" t="str">
            <v>INDETERMINADO</v>
          </cell>
        </row>
        <row r="353">
          <cell r="A353">
            <v>352</v>
          </cell>
          <cell r="B353" t="str">
            <v>Cupania</v>
          </cell>
          <cell r="C353" t="str">
            <v>macrophylla</v>
          </cell>
          <cell r="D353" t="str">
            <v>Cupania macrophylla</v>
          </cell>
          <cell r="E353" t="str">
            <v>A. Rich.</v>
          </cell>
          <cell r="F353" t="str">
            <v>SAPINDACEAE</v>
          </cell>
          <cell r="G353" t="str">
            <v>Huesillo</v>
          </cell>
          <cell r="H353" t="str">
            <v>ESCIOFITO</v>
          </cell>
        </row>
        <row r="354">
          <cell r="A354">
            <v>353</v>
          </cell>
          <cell r="B354" t="str">
            <v>Cupania</v>
          </cell>
          <cell r="C354" t="str">
            <v>pseudoestipularis</v>
          </cell>
          <cell r="D354" t="str">
            <v>Cupania pseudoestipularis</v>
          </cell>
          <cell r="E354" t="str">
            <v>T. D. Penn.</v>
          </cell>
          <cell r="F354" t="str">
            <v>SAPINDACEAE</v>
          </cell>
          <cell r="H354" t="str">
            <v>INDETERMINADO</v>
          </cell>
        </row>
        <row r="355">
          <cell r="A355">
            <v>354</v>
          </cell>
          <cell r="B355" t="str">
            <v>Cupania</v>
          </cell>
          <cell r="C355" t="str">
            <v>rufescens</v>
          </cell>
          <cell r="D355" t="str">
            <v>Cupania rufescens</v>
          </cell>
          <cell r="E355" t="str">
            <v>Triana &amp; Planch.</v>
          </cell>
          <cell r="F355" t="str">
            <v>SAPINDACEAE</v>
          </cell>
          <cell r="G355" t="str">
            <v>Huesillo</v>
          </cell>
          <cell r="H355" t="str">
            <v>HELIOFITO DURABLE</v>
          </cell>
        </row>
        <row r="356">
          <cell r="A356">
            <v>355</v>
          </cell>
          <cell r="B356" t="str">
            <v>Cupania</v>
          </cell>
          <cell r="C356" t="str">
            <v>sp</v>
          </cell>
          <cell r="D356" t="str">
            <v>Cupania sp</v>
          </cell>
          <cell r="F356" t="str">
            <v>SAPINDACEAE</v>
          </cell>
          <cell r="G356" t="str">
            <v>Huesillo</v>
          </cell>
          <cell r="H356" t="str">
            <v>HELIOFITO DURABLE</v>
          </cell>
        </row>
        <row r="357">
          <cell r="A357">
            <v>356</v>
          </cell>
          <cell r="B357" t="str">
            <v>Cyathea</v>
          </cell>
          <cell r="C357" t="str">
            <v>microdonta</v>
          </cell>
          <cell r="D357" t="str">
            <v>Cyathea microdonta</v>
          </cell>
          <cell r="E357" t="str">
            <v>(Desv.) Domin</v>
          </cell>
          <cell r="F357" t="str">
            <v>CYATHEACEAE</v>
          </cell>
          <cell r="G357" t="str">
            <v>Helecho arborecente</v>
          </cell>
          <cell r="H357" t="str">
            <v>HELECHO ARBORECENTE</v>
          </cell>
        </row>
        <row r="358">
          <cell r="A358">
            <v>357</v>
          </cell>
          <cell r="B358" t="str">
            <v>Cyathea</v>
          </cell>
          <cell r="C358" t="str">
            <v>multiflora</v>
          </cell>
          <cell r="D358" t="str">
            <v>Cyathea multiflora</v>
          </cell>
          <cell r="E358" t="str">
            <v>J. E. Sm.</v>
          </cell>
          <cell r="F358" t="str">
            <v>CYATHEACEAE</v>
          </cell>
          <cell r="G358" t="str">
            <v>Helecho arborecente</v>
          </cell>
          <cell r="H358" t="str">
            <v>HELECHO ARBORECENTE</v>
          </cell>
        </row>
        <row r="359">
          <cell r="A359">
            <v>358</v>
          </cell>
          <cell r="B359" t="str">
            <v>Cyathea</v>
          </cell>
          <cell r="C359" t="str">
            <v>sp</v>
          </cell>
          <cell r="D359" t="str">
            <v>Cyathea sp</v>
          </cell>
          <cell r="F359" t="str">
            <v>CYATHEACEAE</v>
          </cell>
          <cell r="G359" t="str">
            <v>Helecho arborecente</v>
          </cell>
          <cell r="H359" t="str">
            <v>HELECHO ARBORECENTE</v>
          </cell>
        </row>
        <row r="360">
          <cell r="A360">
            <v>359</v>
          </cell>
          <cell r="B360" t="str">
            <v>Cymbopetalum</v>
          </cell>
          <cell r="C360" t="str">
            <v>costaricense</v>
          </cell>
          <cell r="D360" t="str">
            <v>Cymbopetalum costaricense</v>
          </cell>
          <cell r="E360" t="str">
            <v>(Donn. Sm.) Saff.</v>
          </cell>
          <cell r="F360" t="str">
            <v>ANNONACEAE</v>
          </cell>
          <cell r="H360" t="str">
            <v>INDETERMINADO</v>
          </cell>
        </row>
        <row r="361">
          <cell r="A361">
            <v>360</v>
          </cell>
          <cell r="B361" t="str">
            <v>Cynometra</v>
          </cell>
          <cell r="C361" t="str">
            <v>hemitomophylla</v>
          </cell>
          <cell r="D361" t="str">
            <v>Cynometra hemitomophylla</v>
          </cell>
          <cell r="F361" t="str">
            <v>FABACEAE/CAES.</v>
          </cell>
          <cell r="G361" t="str">
            <v>Guapinol negro-Aceitillo-Caracolillo-Caracolito-Cativo</v>
          </cell>
          <cell r="H361" t="str">
            <v>INDETERMINADO</v>
          </cell>
        </row>
        <row r="362">
          <cell r="A362">
            <v>361</v>
          </cell>
          <cell r="B362" t="str">
            <v>Cynometra</v>
          </cell>
          <cell r="C362" t="str">
            <v>retusa</v>
          </cell>
          <cell r="D362" t="str">
            <v>Cynometra retusa</v>
          </cell>
          <cell r="E362" t="str">
            <v>Britton &amp; Rose</v>
          </cell>
          <cell r="F362" t="str">
            <v>FABACEAE/CAES.</v>
          </cell>
          <cell r="G362" t="str">
            <v>-Guapinol negro-Guapinolillo</v>
          </cell>
          <cell r="H362" t="str">
            <v>ESCIOFITO</v>
          </cell>
        </row>
        <row r="363">
          <cell r="A363">
            <v>362</v>
          </cell>
          <cell r="B363" t="str">
            <v>Cynometra</v>
          </cell>
          <cell r="C363" t="str">
            <v>sp</v>
          </cell>
          <cell r="D363" t="str">
            <v>Cynometra sp</v>
          </cell>
          <cell r="F363" t="str">
            <v>FABACEAE/CAES.</v>
          </cell>
          <cell r="H363" t="str">
            <v>ESCIOFITO</v>
          </cell>
        </row>
        <row r="364">
          <cell r="A364">
            <v>363</v>
          </cell>
          <cell r="B364" t="str">
            <v>Dalbergia</v>
          </cell>
          <cell r="C364" t="str">
            <v>glomerata</v>
          </cell>
          <cell r="D364" t="str">
            <v>Dalbergia glomerata</v>
          </cell>
          <cell r="F364" t="str">
            <v>FABACEAE/PAP.</v>
          </cell>
          <cell r="G364" t="str">
            <v>Granadillo-Cocobolo-Rosenwood</v>
          </cell>
          <cell r="H364" t="str">
            <v>INDETERMINADO</v>
          </cell>
        </row>
        <row r="365">
          <cell r="A365">
            <v>364</v>
          </cell>
          <cell r="B365" t="str">
            <v>Dalbergia</v>
          </cell>
          <cell r="C365" t="str">
            <v>melanocardium</v>
          </cell>
          <cell r="D365" t="str">
            <v>Dalbergia melanocardium</v>
          </cell>
          <cell r="E365" t="str">
            <v>Pittier</v>
          </cell>
          <cell r="F365" t="str">
            <v>FABACEAE/PAP.</v>
          </cell>
          <cell r="G365" t="str">
            <v>Cocobolo-Cristóbal</v>
          </cell>
          <cell r="H365" t="str">
            <v>ESCIOFITO</v>
          </cell>
        </row>
        <row r="366">
          <cell r="A366">
            <v>365</v>
          </cell>
          <cell r="B366" t="str">
            <v>Dalbergia</v>
          </cell>
          <cell r="C366" t="str">
            <v>retusa</v>
          </cell>
          <cell r="D366" t="str">
            <v>Dalbergia retusa</v>
          </cell>
          <cell r="F366" t="str">
            <v>FABACEAE/PAP.</v>
          </cell>
          <cell r="G366" t="str">
            <v>Cocobola-Cachimbo-Cocobolo-Námbar</v>
          </cell>
          <cell r="H366" t="str">
            <v>INDETERMINADO</v>
          </cell>
        </row>
        <row r="367">
          <cell r="A367">
            <v>366</v>
          </cell>
          <cell r="B367" t="str">
            <v>Dalbergia</v>
          </cell>
          <cell r="C367" t="str">
            <v>turcensis</v>
          </cell>
          <cell r="D367" t="str">
            <v>Dalbergia turcensis</v>
          </cell>
          <cell r="F367" t="str">
            <v>FABACEAE/PAP.</v>
          </cell>
          <cell r="H367" t="str">
            <v>INDETERMINADO</v>
          </cell>
        </row>
        <row r="368">
          <cell r="A368">
            <v>367</v>
          </cell>
          <cell r="B368" t="str">
            <v xml:space="preserve">Daphnopsis </v>
          </cell>
          <cell r="C368" t="str">
            <v>americana</v>
          </cell>
          <cell r="D368" t="str">
            <v>Daphnopsis  americana</v>
          </cell>
          <cell r="E368" t="str">
            <v>(Mill.) J. R. Johnst.</v>
          </cell>
          <cell r="F368" t="str">
            <v>THYMELACEAE</v>
          </cell>
          <cell r="H368" t="str">
            <v>HELIOFITO DURABLE</v>
          </cell>
        </row>
        <row r="369">
          <cell r="A369">
            <v>368</v>
          </cell>
          <cell r="B369" t="str">
            <v xml:space="preserve">Daphnopsis </v>
          </cell>
          <cell r="C369" t="str">
            <v>costaricensis</v>
          </cell>
          <cell r="D369" t="str">
            <v>Daphnopsis  costaricensis</v>
          </cell>
          <cell r="F369" t="str">
            <v>THYMELACEAE</v>
          </cell>
          <cell r="H369" t="str">
            <v>INDETERMINADO</v>
          </cell>
        </row>
        <row r="370">
          <cell r="A370">
            <v>369</v>
          </cell>
          <cell r="B370" t="str">
            <v>Davilla</v>
          </cell>
          <cell r="C370" t="str">
            <v>nitida</v>
          </cell>
          <cell r="D370" t="str">
            <v>Davilla nitida</v>
          </cell>
          <cell r="E370" t="str">
            <v>(Vahl) Kubitzki</v>
          </cell>
          <cell r="F370" t="str">
            <v>DILLENIACEAE</v>
          </cell>
          <cell r="H370" t="str">
            <v>INDETERMINADO</v>
          </cell>
        </row>
        <row r="371">
          <cell r="A371">
            <v>370</v>
          </cell>
          <cell r="B371" t="str">
            <v>Dendrobangia</v>
          </cell>
          <cell r="C371" t="str">
            <v>boliviana</v>
          </cell>
          <cell r="D371" t="str">
            <v>Dendrobangia boliviana</v>
          </cell>
          <cell r="E371" t="str">
            <v>Rusby</v>
          </cell>
          <cell r="F371" t="str">
            <v>ICACINACEAE</v>
          </cell>
          <cell r="H371" t="str">
            <v>ESCIOFITO</v>
          </cell>
        </row>
        <row r="372">
          <cell r="A372">
            <v>371</v>
          </cell>
          <cell r="B372" t="str">
            <v>Dendropanax</v>
          </cell>
          <cell r="C372" t="str">
            <v>arboreus</v>
          </cell>
          <cell r="D372" t="str">
            <v>Dendropanax arboreus</v>
          </cell>
          <cell r="E372" t="str">
            <v>(L.) Decne. &amp; Planch.</v>
          </cell>
          <cell r="F372" t="str">
            <v>ARALIACEAE</v>
          </cell>
          <cell r="G372" t="str">
            <v>Fosforillo-Palomo-</v>
          </cell>
          <cell r="H372" t="str">
            <v>HELIOFITO DURABLE</v>
          </cell>
        </row>
        <row r="373">
          <cell r="A373">
            <v>372</v>
          </cell>
          <cell r="B373" t="str">
            <v>Dendropanax</v>
          </cell>
          <cell r="C373" t="str">
            <v>caucanus</v>
          </cell>
          <cell r="D373" t="str">
            <v>Dendropanax caucanus</v>
          </cell>
          <cell r="F373" t="str">
            <v>ARALIACEAE</v>
          </cell>
          <cell r="H373" t="str">
            <v>HELIOFITO DURABLE</v>
          </cell>
        </row>
        <row r="374">
          <cell r="A374">
            <v>373</v>
          </cell>
          <cell r="B374" t="str">
            <v>Dendropanax</v>
          </cell>
          <cell r="C374" t="str">
            <v>globosus</v>
          </cell>
          <cell r="D374" t="str">
            <v>Dendropanax globosus</v>
          </cell>
          <cell r="E374" t="str">
            <v>M. J. Cannon &amp; Cannon</v>
          </cell>
          <cell r="F374" t="str">
            <v>ARALIACEAE</v>
          </cell>
          <cell r="H374" t="str">
            <v>INDETERMINADO</v>
          </cell>
        </row>
        <row r="375">
          <cell r="A375">
            <v>374</v>
          </cell>
          <cell r="B375" t="str">
            <v>Dendropanax</v>
          </cell>
          <cell r="C375" t="str">
            <v>gonatopodus</v>
          </cell>
          <cell r="D375" t="str">
            <v>Dendropanax gonatopodus</v>
          </cell>
          <cell r="E375" t="str">
            <v>(Donn. Sm.) A. C. Sm.</v>
          </cell>
          <cell r="F375" t="str">
            <v>ARALIACEAE</v>
          </cell>
          <cell r="H375" t="str">
            <v>HELIOFITO DURABLE</v>
          </cell>
        </row>
        <row r="376">
          <cell r="A376">
            <v>375</v>
          </cell>
          <cell r="B376" t="str">
            <v>Dendropanax</v>
          </cell>
          <cell r="C376" t="str">
            <v>sessiliflorus</v>
          </cell>
          <cell r="D376" t="str">
            <v>Dendropanax sessiliflorus</v>
          </cell>
          <cell r="E376" t="str">
            <v>(Standl. &amp; A. C. Sm.) A. C. Sm.</v>
          </cell>
          <cell r="F376" t="str">
            <v>ARALIACEAE</v>
          </cell>
          <cell r="H376" t="str">
            <v>INDETERMINADO</v>
          </cell>
        </row>
        <row r="377">
          <cell r="A377">
            <v>376</v>
          </cell>
          <cell r="B377" t="str">
            <v>Dendropanax</v>
          </cell>
          <cell r="C377" t="str">
            <v>stenodontus</v>
          </cell>
          <cell r="D377" t="str">
            <v>Dendropanax stenodontus</v>
          </cell>
          <cell r="F377" t="str">
            <v>ARALIACEAE</v>
          </cell>
          <cell r="H377" t="str">
            <v>HELIOFITO DURABLE</v>
          </cell>
        </row>
        <row r="378">
          <cell r="A378">
            <v>377</v>
          </cell>
          <cell r="B378" t="str">
            <v>Dendropanax</v>
          </cell>
          <cell r="C378" t="str">
            <v>sp</v>
          </cell>
          <cell r="D378" t="str">
            <v>Dendropanax sp</v>
          </cell>
          <cell r="F378" t="str">
            <v>ARALIACEAE</v>
          </cell>
          <cell r="H378" t="str">
            <v>INDETERMINADO</v>
          </cell>
        </row>
        <row r="379">
          <cell r="A379">
            <v>378</v>
          </cell>
          <cell r="B379" t="str">
            <v>Desconocido</v>
          </cell>
          <cell r="C379" t="str">
            <v>desconocida</v>
          </cell>
          <cell r="D379" t="str">
            <v>Desconocido desconocida</v>
          </cell>
          <cell r="F379" t="str">
            <v>DESCONOCIDA</v>
          </cell>
          <cell r="G379" t="str">
            <v>Desconocido</v>
          </cell>
          <cell r="H379" t="str">
            <v>INDETERMINADO</v>
          </cell>
        </row>
        <row r="380">
          <cell r="A380">
            <v>379</v>
          </cell>
          <cell r="B380" t="str">
            <v>Desmopsis</v>
          </cell>
          <cell r="C380" t="str">
            <v>microcarpa</v>
          </cell>
          <cell r="D380" t="str">
            <v>Desmopsis microcarpa</v>
          </cell>
          <cell r="E380" t="str">
            <v>R. E. Fr.</v>
          </cell>
          <cell r="F380" t="str">
            <v>ANNONACEAE</v>
          </cell>
          <cell r="H380" t="str">
            <v>INDETERMINADO</v>
          </cell>
        </row>
        <row r="381">
          <cell r="A381">
            <v>380</v>
          </cell>
          <cell r="B381" t="str">
            <v>Dialium</v>
          </cell>
          <cell r="C381" t="str">
            <v>guianense</v>
          </cell>
          <cell r="D381" t="str">
            <v>Dialium guianense</v>
          </cell>
          <cell r="E381" t="str">
            <v>(Aubl.) Sandwith</v>
          </cell>
          <cell r="F381" t="str">
            <v>FABACEAE/CAES.</v>
          </cell>
          <cell r="G381" t="str">
            <v>Tamarindo-Tamarindo de montaña-Alfeñique-
Comenegro-Fierrillo-Paludismo-Sangrillo-Sangrillo negro-Tamatindo</v>
          </cell>
          <cell r="H381" t="str">
            <v>INDETERMINADO</v>
          </cell>
        </row>
        <row r="382">
          <cell r="A382">
            <v>381</v>
          </cell>
          <cell r="B382" t="str">
            <v>Dichapetalum</v>
          </cell>
          <cell r="C382" t="str">
            <v>axillare</v>
          </cell>
          <cell r="D382" t="str">
            <v>Dichapetalum axillare</v>
          </cell>
          <cell r="E382" t="str">
            <v>Woodson</v>
          </cell>
          <cell r="F382" t="str">
            <v>DICHAPETALACEAE</v>
          </cell>
          <cell r="H382" t="str">
            <v>INDETERMINADO</v>
          </cell>
        </row>
        <row r="383">
          <cell r="A383">
            <v>382</v>
          </cell>
          <cell r="B383" t="str">
            <v>Dichapetalum</v>
          </cell>
          <cell r="C383" t="str">
            <v>donnell-smithii</v>
          </cell>
          <cell r="D383" t="str">
            <v>Dichapetalum donnell-smithii</v>
          </cell>
          <cell r="E383" t="str">
            <v>Engl.</v>
          </cell>
          <cell r="F383" t="str">
            <v>DICHAPETALACEAE</v>
          </cell>
          <cell r="H383" t="str">
            <v>INDETERMINADO</v>
          </cell>
        </row>
        <row r="384">
          <cell r="A384">
            <v>383</v>
          </cell>
          <cell r="B384" t="str">
            <v>Dichapetalum</v>
          </cell>
          <cell r="C384" t="str">
            <v>morenoi</v>
          </cell>
          <cell r="D384" t="str">
            <v>Dichapetalum morenoi</v>
          </cell>
          <cell r="E384" t="str">
            <v>Prance</v>
          </cell>
          <cell r="F384" t="str">
            <v>DICHAPETALACEAE</v>
          </cell>
          <cell r="H384" t="str">
            <v>INDETERMINADO</v>
          </cell>
        </row>
        <row r="385">
          <cell r="A385">
            <v>384</v>
          </cell>
          <cell r="B385" t="str">
            <v>Dichapetalum</v>
          </cell>
          <cell r="C385" t="str">
            <v xml:space="preserve">nervatum </v>
          </cell>
          <cell r="D385" t="str">
            <v xml:space="preserve">Dichapetalum nervatum </v>
          </cell>
          <cell r="E385" t="str">
            <v>Cuatrec.</v>
          </cell>
          <cell r="F385" t="str">
            <v>DICHAPETALACEAE</v>
          </cell>
          <cell r="H385" t="str">
            <v>ESCIOFITO</v>
          </cell>
        </row>
        <row r="386">
          <cell r="A386">
            <v>385</v>
          </cell>
          <cell r="B386" t="str">
            <v>Dichapetalum</v>
          </cell>
          <cell r="C386" t="str">
            <v>nevermannianum</v>
          </cell>
          <cell r="D386" t="str">
            <v>Dichapetalum nevermannianum</v>
          </cell>
          <cell r="E386" t="str">
            <v>Standl. &amp; Valerio</v>
          </cell>
          <cell r="F386" t="str">
            <v>DICHAPETALACEAE</v>
          </cell>
          <cell r="H386" t="str">
            <v>INDETERMINADO</v>
          </cell>
        </row>
        <row r="387">
          <cell r="A387">
            <v>386</v>
          </cell>
          <cell r="B387" t="str">
            <v>Dichapetalum</v>
          </cell>
          <cell r="C387" t="str">
            <v>pedunculatum</v>
          </cell>
          <cell r="D387" t="str">
            <v>Dichapetalum pedunculatum</v>
          </cell>
          <cell r="E387" t="str">
            <v>(DC.) Baill</v>
          </cell>
          <cell r="F387" t="str">
            <v>DICHAPETALACEAE</v>
          </cell>
          <cell r="H387" t="str">
            <v>INDETERMINADO</v>
          </cell>
        </row>
        <row r="388">
          <cell r="A388">
            <v>387</v>
          </cell>
          <cell r="B388" t="str">
            <v>Dichapetalum</v>
          </cell>
          <cell r="C388" t="str">
            <v>sp</v>
          </cell>
          <cell r="D388" t="str">
            <v>Dichapetalum sp</v>
          </cell>
          <cell r="F388" t="str">
            <v>DICHAPETALACEAE</v>
          </cell>
          <cell r="H388" t="str">
            <v>ESCIOFITO</v>
          </cell>
        </row>
        <row r="389">
          <cell r="A389">
            <v>388</v>
          </cell>
          <cell r="B389" t="str">
            <v>Dicranostyles</v>
          </cell>
          <cell r="C389" t="str">
            <v>ampla</v>
          </cell>
          <cell r="D389" t="str">
            <v>Dicranostyles ampla</v>
          </cell>
          <cell r="E389" t="str">
            <v>Ducke</v>
          </cell>
          <cell r="F389" t="str">
            <v>CONVOLVULACEAE</v>
          </cell>
          <cell r="H389" t="str">
            <v>ESCIOFITO</v>
          </cell>
        </row>
        <row r="390">
          <cell r="A390">
            <v>389</v>
          </cell>
          <cell r="B390" t="str">
            <v>Dilodendron</v>
          </cell>
          <cell r="C390" t="str">
            <v>costaricense</v>
          </cell>
          <cell r="D390" t="str">
            <v>Dilodendron costaricense</v>
          </cell>
          <cell r="E390" t="str">
            <v>(Radlk.) A.H. Gentry &amp; Steyerm.</v>
          </cell>
          <cell r="F390" t="str">
            <v>SAPINDACEAE</v>
          </cell>
          <cell r="G390" t="str">
            <v>Loro-Carraquito-Comenegro-Cuajilote-Gallinazo-
Iguano-Jarine-Patito-Quebracho,Quiebra hacha,Quiebracho,Quiebrahacha,Testadura</v>
          </cell>
          <cell r="H390" t="str">
            <v>INDETERMINADO</v>
          </cell>
        </row>
        <row r="391">
          <cell r="A391">
            <v>390</v>
          </cell>
          <cell r="B391" t="str">
            <v>Diospyros</v>
          </cell>
          <cell r="C391" t="str">
            <v>dygna</v>
          </cell>
          <cell r="D391" t="str">
            <v>Diospyros dygna</v>
          </cell>
          <cell r="F391" t="str">
            <v>EBENACEAE</v>
          </cell>
          <cell r="H391" t="str">
            <v>INDETERMINADO</v>
          </cell>
        </row>
        <row r="392">
          <cell r="A392">
            <v>391</v>
          </cell>
          <cell r="B392" t="str">
            <v>Diospyros</v>
          </cell>
          <cell r="C392" t="str">
            <v>salicifolia</v>
          </cell>
          <cell r="D392" t="str">
            <v>Diospyros salicifolia</v>
          </cell>
          <cell r="F392" t="str">
            <v>EBENACEAE</v>
          </cell>
          <cell r="H392" t="str">
            <v>INDETERMINADO</v>
          </cell>
        </row>
        <row r="393">
          <cell r="A393">
            <v>392</v>
          </cell>
          <cell r="B393" t="str">
            <v>Diospyros</v>
          </cell>
          <cell r="C393" t="str">
            <v>sp</v>
          </cell>
          <cell r="D393" t="str">
            <v>Diospyros sp</v>
          </cell>
          <cell r="F393" t="str">
            <v>EBENACEAE</v>
          </cell>
          <cell r="H393" t="str">
            <v>INDETERMINADO</v>
          </cell>
        </row>
        <row r="394">
          <cell r="A394">
            <v>393</v>
          </cell>
          <cell r="B394" t="str">
            <v>Dipteryx</v>
          </cell>
          <cell r="C394" t="str">
            <v>panamensis</v>
          </cell>
          <cell r="D394" t="str">
            <v>Dipteryx panamensis</v>
          </cell>
          <cell r="E394" t="str">
            <v>(Pittier) Record &amp; Mell</v>
          </cell>
          <cell r="F394" t="str">
            <v>FABACEAE/PAP.</v>
          </cell>
          <cell r="G394" t="str">
            <v>Almendro-Almendro amarillo-Almendro de montaña
-Almendro papayo-Almendrón-Brok-Dayëkalí-Eboe</v>
          </cell>
          <cell r="H394" t="str">
            <v>HELIOFITO DURABLE</v>
          </cell>
        </row>
        <row r="395">
          <cell r="A395">
            <v>394</v>
          </cell>
          <cell r="B395" t="str">
            <v>Discophora</v>
          </cell>
          <cell r="C395" t="str">
            <v>guianensis</v>
          </cell>
          <cell r="D395" t="str">
            <v>Discophora guianensis</v>
          </cell>
          <cell r="F395" t="str">
            <v>ICACINACEAE</v>
          </cell>
          <cell r="H395" t="str">
            <v>ESCIOFITO</v>
          </cell>
        </row>
        <row r="396">
          <cell r="A396">
            <v>395</v>
          </cell>
          <cell r="B396" t="str">
            <v>Distictella</v>
          </cell>
          <cell r="C396" t="str">
            <v>magnoliifolia</v>
          </cell>
          <cell r="D396" t="str">
            <v>Distictella magnoliifolia</v>
          </cell>
          <cell r="E396" t="str">
            <v>(Kunth) Sandwith</v>
          </cell>
          <cell r="F396" t="str">
            <v>BIGNONIACEAE</v>
          </cell>
          <cell r="H396" t="str">
            <v>INDETERMINADO</v>
          </cell>
        </row>
        <row r="397">
          <cell r="A397">
            <v>396</v>
          </cell>
          <cell r="B397" t="str">
            <v>Doliocarpus</v>
          </cell>
          <cell r="C397" t="str">
            <v>brevipedicellatus</v>
          </cell>
          <cell r="D397" t="str">
            <v>Doliocarpus brevipedicellatus</v>
          </cell>
          <cell r="E397" t="str">
            <v>Garcke</v>
          </cell>
          <cell r="F397" t="str">
            <v>DILLENIACEAE</v>
          </cell>
          <cell r="H397" t="str">
            <v>INDETERMINADO</v>
          </cell>
        </row>
        <row r="398">
          <cell r="A398">
            <v>397</v>
          </cell>
          <cell r="B398" t="str">
            <v>Doliocarpus</v>
          </cell>
          <cell r="C398" t="str">
            <v>multiflorus</v>
          </cell>
          <cell r="D398" t="str">
            <v>Doliocarpus multiflorus</v>
          </cell>
          <cell r="E398" t="str">
            <v>Standl.</v>
          </cell>
          <cell r="F398" t="str">
            <v>DILLENIACEAE</v>
          </cell>
          <cell r="H398" t="str">
            <v>INDETERMINADO</v>
          </cell>
        </row>
        <row r="399">
          <cell r="A399">
            <v>398</v>
          </cell>
          <cell r="B399" t="str">
            <v>Drimys</v>
          </cell>
          <cell r="C399" t="str">
            <v>granadensis</v>
          </cell>
          <cell r="D399" t="str">
            <v>Drimys granadensis</v>
          </cell>
          <cell r="F399" t="str">
            <v>WINTERACEAE</v>
          </cell>
          <cell r="G399" t="str">
            <v>Chile</v>
          </cell>
          <cell r="H399" t="str">
            <v>INDETERMINADO</v>
          </cell>
        </row>
        <row r="400">
          <cell r="A400">
            <v>399</v>
          </cell>
          <cell r="B400" t="str">
            <v>Drypetes</v>
          </cell>
          <cell r="C400" t="str">
            <v>brownii</v>
          </cell>
          <cell r="D400" t="str">
            <v>Drypetes brownii</v>
          </cell>
          <cell r="E400" t="str">
            <v>Standl.</v>
          </cell>
          <cell r="F400" t="str">
            <v>EUPHORBIACEAE</v>
          </cell>
          <cell r="G400" t="str">
            <v>Piedrilla</v>
          </cell>
          <cell r="H400" t="str">
            <v>ESCIOFITO</v>
          </cell>
        </row>
        <row r="401">
          <cell r="A401">
            <v>400</v>
          </cell>
          <cell r="B401" t="str">
            <v>Drypetes</v>
          </cell>
          <cell r="C401" t="str">
            <v>sp</v>
          </cell>
          <cell r="D401" t="str">
            <v>Drypetes sp</v>
          </cell>
          <cell r="F401" t="str">
            <v>EUPHORBIACEAE</v>
          </cell>
          <cell r="H401" t="str">
            <v>ESCIOFITO</v>
          </cell>
        </row>
        <row r="402">
          <cell r="A402">
            <v>401</v>
          </cell>
          <cell r="B402" t="str">
            <v>Drypetes</v>
          </cell>
          <cell r="C402" t="str">
            <v>standleyi</v>
          </cell>
          <cell r="D402" t="str">
            <v>Drypetes standleyi</v>
          </cell>
          <cell r="E402" t="str">
            <v>G. L. Webster</v>
          </cell>
          <cell r="F402" t="str">
            <v>EUPHORBIACEAE</v>
          </cell>
          <cell r="H402" t="str">
            <v>ESCIOFITO</v>
          </cell>
        </row>
        <row r="403">
          <cell r="A403">
            <v>402</v>
          </cell>
          <cell r="B403" t="str">
            <v>Duguetia</v>
          </cell>
          <cell r="C403" t="str">
            <v xml:space="preserve">confusa </v>
          </cell>
          <cell r="D403" t="str">
            <v xml:space="preserve">Duguetia confusa </v>
          </cell>
          <cell r="E403" t="str">
            <v>Maas</v>
          </cell>
          <cell r="F403" t="str">
            <v>ANNONACEAE</v>
          </cell>
          <cell r="G403" t="str">
            <v>Anonillo</v>
          </cell>
          <cell r="H403" t="str">
            <v>ESCIOFITO</v>
          </cell>
        </row>
        <row r="404">
          <cell r="A404">
            <v>403</v>
          </cell>
          <cell r="B404" t="str">
            <v>Duguetia</v>
          </cell>
          <cell r="C404" t="str">
            <v xml:space="preserve">panamensis </v>
          </cell>
          <cell r="D404" t="str">
            <v xml:space="preserve">Duguetia panamensis </v>
          </cell>
          <cell r="E404" t="str">
            <v>Standl.</v>
          </cell>
          <cell r="F404" t="str">
            <v>ANNONACEAE</v>
          </cell>
          <cell r="G404" t="str">
            <v>Anonillo</v>
          </cell>
          <cell r="H404" t="str">
            <v>ESCIOFITO</v>
          </cell>
        </row>
        <row r="405">
          <cell r="A405">
            <v>404</v>
          </cell>
          <cell r="B405" t="str">
            <v>Duguetia</v>
          </cell>
          <cell r="C405" t="str">
            <v>sp</v>
          </cell>
          <cell r="D405" t="str">
            <v>Duguetia sp</v>
          </cell>
          <cell r="F405" t="str">
            <v>ANNONACEAE</v>
          </cell>
          <cell r="G405" t="str">
            <v>Anonillo</v>
          </cell>
          <cell r="H405" t="str">
            <v>ESCIOFITO</v>
          </cell>
        </row>
        <row r="406">
          <cell r="A406">
            <v>405</v>
          </cell>
          <cell r="B406" t="str">
            <v>Duroia</v>
          </cell>
          <cell r="C406" t="str">
            <v>costaricense</v>
          </cell>
          <cell r="D406" t="str">
            <v>Duroia costaricense</v>
          </cell>
          <cell r="F406" t="str">
            <v>RUBIACEAE</v>
          </cell>
          <cell r="H406" t="str">
            <v>INDETERMINADO</v>
          </cell>
        </row>
        <row r="407">
          <cell r="A407">
            <v>406</v>
          </cell>
          <cell r="B407" t="str">
            <v>Dussia</v>
          </cell>
          <cell r="C407" t="str">
            <v>cuscatlanica</v>
          </cell>
          <cell r="D407" t="str">
            <v>Dussia cuscatlanica</v>
          </cell>
          <cell r="F407" t="str">
            <v>FABACEAE/PAP.</v>
          </cell>
          <cell r="G407" t="str">
            <v>Targuayugo-Sangregado</v>
          </cell>
          <cell r="H407" t="str">
            <v>HELIOFITO DURABLE</v>
          </cell>
        </row>
        <row r="408">
          <cell r="A408">
            <v>407</v>
          </cell>
          <cell r="B408" t="str">
            <v>Dussia</v>
          </cell>
          <cell r="C408" t="str">
            <v>discolor</v>
          </cell>
          <cell r="D408" t="str">
            <v>Dussia discolor</v>
          </cell>
          <cell r="E408" t="str">
            <v>(Benth.) Amshoff</v>
          </cell>
          <cell r="F408" t="str">
            <v>FABACEAE/PAP.</v>
          </cell>
          <cell r="G408" t="str">
            <v>Targuayugo-Sangregado</v>
          </cell>
          <cell r="H408" t="str">
            <v>ESCIOFITO</v>
          </cell>
        </row>
        <row r="409">
          <cell r="A409">
            <v>408</v>
          </cell>
          <cell r="B409" t="str">
            <v>Dussia</v>
          </cell>
          <cell r="C409" t="str">
            <v>foxii</v>
          </cell>
          <cell r="D409" t="str">
            <v>Dussia foxii</v>
          </cell>
          <cell r="E409" t="str">
            <v>Rudd</v>
          </cell>
          <cell r="F409" t="str">
            <v>FABACEAE/PAP.</v>
          </cell>
          <cell r="G409" t="str">
            <v>Targuayugo-Sangregado</v>
          </cell>
          <cell r="H409" t="str">
            <v>ESCIOFITO</v>
          </cell>
        </row>
        <row r="410">
          <cell r="A410">
            <v>409</v>
          </cell>
          <cell r="B410" t="str">
            <v>Dussia</v>
          </cell>
          <cell r="C410" t="str">
            <v>macroprophyllata</v>
          </cell>
          <cell r="D410" t="str">
            <v>Dussia macroprophyllata</v>
          </cell>
          <cell r="E410" t="str">
            <v>(Donn. Sm.) Harms</v>
          </cell>
          <cell r="F410" t="str">
            <v>FABACEAE/PAP.</v>
          </cell>
          <cell r="G410" t="str">
            <v>Paleta-Buteo-Frijolón-Granadillo-Sangregao-Sangrillo-Sangrillo
amarillo-Targuayugo amarillo-Targuayugo blanco,Targuayuyo,Targuayuyo blanco</v>
          </cell>
          <cell r="H410" t="str">
            <v>HELIOFITO DURABLE</v>
          </cell>
        </row>
        <row r="411">
          <cell r="A411">
            <v>410</v>
          </cell>
          <cell r="B411" t="str">
            <v>Dussia</v>
          </cell>
          <cell r="C411" t="str">
            <v>martinicensis</v>
          </cell>
          <cell r="D411" t="str">
            <v>Dussia martinicensis</v>
          </cell>
          <cell r="F411" t="str">
            <v>FABACEAE/PAP.</v>
          </cell>
          <cell r="G411" t="str">
            <v>Sangrillo-Sangrillo amarillo-Targuayuyo-Targuayuyo
amarillo-Targuayuyo blanco-Targuayuyo marillo</v>
          </cell>
          <cell r="H411" t="str">
            <v>INDETERMINADO</v>
          </cell>
        </row>
        <row r="412">
          <cell r="A412">
            <v>411</v>
          </cell>
          <cell r="B412" t="str">
            <v>Dussia</v>
          </cell>
          <cell r="C412" t="str">
            <v>sp</v>
          </cell>
          <cell r="D412" t="str">
            <v>Dussia sp</v>
          </cell>
          <cell r="F412" t="str">
            <v>FABACEAE/PAP.</v>
          </cell>
          <cell r="H412" t="str">
            <v>INDETERMINADO</v>
          </cell>
        </row>
        <row r="413">
          <cell r="A413">
            <v>412</v>
          </cell>
          <cell r="B413" t="str">
            <v>Dystovomita</v>
          </cell>
          <cell r="C413" t="str">
            <v>paniculata</v>
          </cell>
          <cell r="D413" t="str">
            <v>Dystovomita paniculata</v>
          </cell>
          <cell r="E413" t="str">
            <v>(Donn. Sm.) Hammel</v>
          </cell>
          <cell r="F413" t="str">
            <v>CLUSIACEAE</v>
          </cell>
          <cell r="G413" t="str">
            <v>Mangle colorado</v>
          </cell>
          <cell r="H413" t="str">
            <v>ESCIOFITO</v>
          </cell>
        </row>
        <row r="414">
          <cell r="A414">
            <v>413</v>
          </cell>
          <cell r="B414" t="str">
            <v>Ehretia</v>
          </cell>
          <cell r="C414" t="str">
            <v>latifolia</v>
          </cell>
          <cell r="D414" t="str">
            <v>Ehretia latifolia</v>
          </cell>
          <cell r="F414" t="str">
            <v>BORAGINACEAE</v>
          </cell>
          <cell r="G414" t="str">
            <v>Raspa guacal</v>
          </cell>
          <cell r="H414" t="str">
            <v>INDETERMINADO</v>
          </cell>
        </row>
        <row r="415">
          <cell r="A415">
            <v>414</v>
          </cell>
          <cell r="B415" t="str">
            <v>Elaeagia</v>
          </cell>
          <cell r="C415" t="str">
            <v>auriculata</v>
          </cell>
          <cell r="D415" t="str">
            <v>Elaeagia auriculata</v>
          </cell>
          <cell r="E415" t="str">
            <v>Hemsl.</v>
          </cell>
          <cell r="F415" t="str">
            <v>RUBIACEAE</v>
          </cell>
          <cell r="G415" t="str">
            <v>Gomilla</v>
          </cell>
          <cell r="H415" t="str">
            <v>HELIOFITO DURABLE</v>
          </cell>
        </row>
        <row r="416">
          <cell r="A416">
            <v>415</v>
          </cell>
          <cell r="B416" t="str">
            <v>Elaeagia</v>
          </cell>
          <cell r="C416" t="str">
            <v>uxpanapensis</v>
          </cell>
          <cell r="D416" t="str">
            <v>Elaeagia uxpanapensis</v>
          </cell>
          <cell r="F416" t="str">
            <v>RUBIACEAE</v>
          </cell>
          <cell r="H416" t="str">
            <v>ESCIOFITO</v>
          </cell>
        </row>
        <row r="417">
          <cell r="A417">
            <v>416</v>
          </cell>
          <cell r="B417" t="str">
            <v>Elaeis</v>
          </cell>
          <cell r="C417" t="str">
            <v>oleifera</v>
          </cell>
          <cell r="D417" t="str">
            <v>Elaeis oleifera</v>
          </cell>
          <cell r="F417" t="str">
            <v>ARECACEAE</v>
          </cell>
          <cell r="G417" t="str">
            <v>Coquito</v>
          </cell>
          <cell r="H417" t="str">
            <v>PALMA</v>
          </cell>
        </row>
        <row r="418">
          <cell r="A418">
            <v>417</v>
          </cell>
          <cell r="B418" t="str">
            <v>Elaeoluma</v>
          </cell>
          <cell r="C418" t="str">
            <v>glabrescens</v>
          </cell>
          <cell r="D418" t="str">
            <v>Elaeoluma glabrescens</v>
          </cell>
          <cell r="E418" t="str">
            <v>(Mart. &amp; Eichler) Aubrév.</v>
          </cell>
          <cell r="F418" t="str">
            <v>SAPOTACEAE</v>
          </cell>
          <cell r="G418" t="str">
            <v>Carey</v>
          </cell>
          <cell r="H418" t="str">
            <v>ESCIOFITO</v>
          </cell>
        </row>
        <row r="419">
          <cell r="A419">
            <v>418</v>
          </cell>
          <cell r="B419" t="str">
            <v>Elvasia</v>
          </cell>
          <cell r="C419" t="str">
            <v>elvasioides</v>
          </cell>
          <cell r="D419" t="str">
            <v>Elvasia elvasioides</v>
          </cell>
          <cell r="E419" t="str">
            <v>(Planch.) Gilg</v>
          </cell>
          <cell r="F419" t="str">
            <v>OCHNACEAE</v>
          </cell>
          <cell r="H419" t="str">
            <v>INDETERMINADO</v>
          </cell>
        </row>
        <row r="420">
          <cell r="A420">
            <v>419</v>
          </cell>
          <cell r="B420" t="str">
            <v>Endlicheria</v>
          </cell>
          <cell r="C420" t="str">
            <v>sp</v>
          </cell>
          <cell r="D420" t="str">
            <v>Endlicheria sp</v>
          </cell>
          <cell r="F420" t="str">
            <v>LAURACEAE</v>
          </cell>
          <cell r="G420" t="str">
            <v>Quina</v>
          </cell>
          <cell r="H420" t="str">
            <v>INDETERMINADO</v>
          </cell>
        </row>
        <row r="421">
          <cell r="A421">
            <v>420</v>
          </cell>
          <cell r="B421" t="str">
            <v>Entada</v>
          </cell>
          <cell r="C421" t="str">
            <v>gigas</v>
          </cell>
          <cell r="D421" t="str">
            <v>Entada gigas</v>
          </cell>
          <cell r="E421" t="str">
            <v>(L.) Fawc. &amp; Rendle</v>
          </cell>
          <cell r="F421" t="str">
            <v>FABACEAE/MIM.</v>
          </cell>
          <cell r="H421" t="str">
            <v>INDETERMINADO</v>
          </cell>
        </row>
        <row r="422">
          <cell r="A422">
            <v>421</v>
          </cell>
          <cell r="B422" t="str">
            <v>Enterolobium</v>
          </cell>
          <cell r="C422" t="str">
            <v>cyclocarpum</v>
          </cell>
          <cell r="D422" t="str">
            <v>Enterolobium cyclocarpum</v>
          </cell>
          <cell r="F422" t="str">
            <v>FABACEAE/MIM.</v>
          </cell>
          <cell r="G422" t="str">
            <v>Guanacaste</v>
          </cell>
          <cell r="H422" t="str">
            <v>INDETERMINADO</v>
          </cell>
        </row>
        <row r="423">
          <cell r="A423">
            <v>422</v>
          </cell>
          <cell r="B423" t="str">
            <v>Enterolobium</v>
          </cell>
          <cell r="C423" t="str">
            <v>schomburgkii</v>
          </cell>
          <cell r="D423" t="str">
            <v>Enterolobium schomburgkii</v>
          </cell>
          <cell r="E423" t="str">
            <v>(Benth.) Benth.</v>
          </cell>
          <cell r="F423" t="str">
            <v>FABACEAE/MIM.</v>
          </cell>
          <cell r="G423" t="str">
            <v>Guanacaste blanco-Guanacaste macho-Guanacastillo</v>
          </cell>
          <cell r="H423" t="str">
            <v>HELIOFITO DURABLE</v>
          </cell>
        </row>
        <row r="424">
          <cell r="A424">
            <v>423</v>
          </cell>
          <cell r="B424" t="str">
            <v>Erblichia</v>
          </cell>
          <cell r="C424" t="str">
            <v>odorata</v>
          </cell>
          <cell r="D424" t="str">
            <v>Erblichia odorata</v>
          </cell>
          <cell r="F424" t="str">
            <v>TURNERACEAE</v>
          </cell>
          <cell r="H424" t="str">
            <v>INDETERMINADO</v>
          </cell>
        </row>
        <row r="425">
          <cell r="A425">
            <v>424</v>
          </cell>
          <cell r="B425" t="str">
            <v>Erythrina</v>
          </cell>
          <cell r="C425" t="str">
            <v>berteroana</v>
          </cell>
          <cell r="D425" t="str">
            <v>Erythrina berteroana</v>
          </cell>
          <cell r="E425" t="str">
            <v>Urb.</v>
          </cell>
          <cell r="F425" t="str">
            <v>FABACEAE/PAP.</v>
          </cell>
          <cell r="G425" t="str">
            <v>Poro</v>
          </cell>
          <cell r="H425" t="str">
            <v>INDETERMINADO</v>
          </cell>
        </row>
        <row r="426">
          <cell r="A426">
            <v>425</v>
          </cell>
          <cell r="B426" t="str">
            <v>Erythrina</v>
          </cell>
          <cell r="C426" t="str">
            <v>cochleata</v>
          </cell>
          <cell r="D426" t="str">
            <v>Erythrina cochleata</v>
          </cell>
          <cell r="E426" t="str">
            <v>Standl.</v>
          </cell>
          <cell r="F426" t="str">
            <v>FABACEAE/PAP.</v>
          </cell>
          <cell r="G426" t="str">
            <v>Poro</v>
          </cell>
          <cell r="H426" t="str">
            <v>HELIOFITO DURABLE</v>
          </cell>
        </row>
        <row r="427">
          <cell r="A427">
            <v>426</v>
          </cell>
          <cell r="B427" t="str">
            <v>Erythrina</v>
          </cell>
          <cell r="C427" t="str">
            <v>gibbosa</v>
          </cell>
          <cell r="D427" t="str">
            <v>Erythrina gibbosa</v>
          </cell>
          <cell r="F427" t="str">
            <v>FABACEAE/PAP.</v>
          </cell>
          <cell r="G427" t="str">
            <v>Poro</v>
          </cell>
          <cell r="H427" t="str">
            <v>INDETERMINADO</v>
          </cell>
        </row>
        <row r="428">
          <cell r="A428">
            <v>427</v>
          </cell>
          <cell r="B428" t="str">
            <v>Erythrina</v>
          </cell>
          <cell r="C428" t="str">
            <v>thyrsiflora</v>
          </cell>
          <cell r="D428" t="str">
            <v>Erythrina thyrsiflora</v>
          </cell>
          <cell r="E428" t="str">
            <v>Gomez-Laur. &amp; L. D. Gomez</v>
          </cell>
          <cell r="F428" t="str">
            <v>FABACEAE/PAP.</v>
          </cell>
          <cell r="G428" t="str">
            <v>Poro</v>
          </cell>
          <cell r="H428" t="str">
            <v>INDETERMINADO</v>
          </cell>
        </row>
        <row r="429">
          <cell r="A429">
            <v>428</v>
          </cell>
          <cell r="B429" t="str">
            <v>Erythrina</v>
          </cell>
          <cell r="C429" t="str">
            <v>sp</v>
          </cell>
          <cell r="D429" t="str">
            <v>Erythrina sp</v>
          </cell>
          <cell r="F429" t="str">
            <v>FABACEAE/PAP.</v>
          </cell>
          <cell r="G429" t="str">
            <v>Poro</v>
          </cell>
          <cell r="H429" t="str">
            <v>INDETERMINADO</v>
          </cell>
        </row>
        <row r="430">
          <cell r="A430">
            <v>429</v>
          </cell>
          <cell r="B430" t="str">
            <v>Erythroxylum</v>
          </cell>
          <cell r="C430" t="str">
            <v>fimbriatum</v>
          </cell>
          <cell r="D430" t="str">
            <v>Erythroxylum fimbriatum</v>
          </cell>
          <cell r="E430" t="str">
            <v>Peyr.</v>
          </cell>
          <cell r="F430" t="str">
            <v>ERYTHROXYLACEAE</v>
          </cell>
          <cell r="H430" t="str">
            <v>INDETERMINADO</v>
          </cell>
        </row>
        <row r="431">
          <cell r="A431">
            <v>430</v>
          </cell>
          <cell r="B431" t="str">
            <v>Erythroxylum</v>
          </cell>
          <cell r="C431" t="str">
            <v>macrophyllum</v>
          </cell>
          <cell r="D431" t="str">
            <v>Erythroxylum macrophyllum</v>
          </cell>
          <cell r="E431" t="str">
            <v>Cav.</v>
          </cell>
          <cell r="F431" t="str">
            <v>ERYTHROXYLACEAE</v>
          </cell>
          <cell r="H431" t="str">
            <v>HELIOFITO DURABLE</v>
          </cell>
        </row>
        <row r="432">
          <cell r="A432">
            <v>431</v>
          </cell>
          <cell r="B432" t="str">
            <v>Erythroxylum</v>
          </cell>
          <cell r="C432" t="str">
            <v>rotundifolium</v>
          </cell>
          <cell r="D432" t="str">
            <v>Erythroxylum rotundifolium</v>
          </cell>
          <cell r="F432" t="str">
            <v>ERYTHROXYLACEAE</v>
          </cell>
          <cell r="H432" t="str">
            <v>INDETERMINADO</v>
          </cell>
        </row>
        <row r="433">
          <cell r="A433">
            <v>432</v>
          </cell>
          <cell r="B433" t="str">
            <v>Erythroxylum</v>
          </cell>
          <cell r="C433" t="str">
            <v>sp</v>
          </cell>
          <cell r="D433" t="str">
            <v>Erythroxylum sp</v>
          </cell>
          <cell r="F433" t="str">
            <v>ERYTHROXYLACEAE</v>
          </cell>
          <cell r="H433" t="str">
            <v>HELIOFITO DURABLE</v>
          </cell>
        </row>
        <row r="434">
          <cell r="A434">
            <v>433</v>
          </cell>
          <cell r="B434" t="str">
            <v>Eschweilera</v>
          </cell>
          <cell r="C434" t="str">
            <v>calyculata</v>
          </cell>
          <cell r="D434" t="str">
            <v>Eschweilera calyculata</v>
          </cell>
          <cell r="F434" t="str">
            <v>LECYTHIDACEAE</v>
          </cell>
          <cell r="G434" t="str">
            <v>Repollito-Comenegro-Jicarillo-Mata de ansado
-Matacansado-Sombrerito</v>
          </cell>
          <cell r="H434" t="str">
            <v>ESCIOFITO</v>
          </cell>
        </row>
        <row r="435">
          <cell r="A435">
            <v>434</v>
          </cell>
          <cell r="B435" t="str">
            <v>Eschweilera</v>
          </cell>
          <cell r="C435" t="str">
            <v>costaricensis</v>
          </cell>
          <cell r="D435" t="str">
            <v>Eschweilera costaricensis</v>
          </cell>
          <cell r="E435" t="str">
            <v>S. A. Mori</v>
          </cell>
          <cell r="F435" t="str">
            <v>LECYTHIDACEAE</v>
          </cell>
          <cell r="G435" t="str">
            <v>Repollito</v>
          </cell>
          <cell r="H435" t="str">
            <v>ESCIOFITO</v>
          </cell>
        </row>
        <row r="436">
          <cell r="A436">
            <v>435</v>
          </cell>
          <cell r="B436" t="str">
            <v>Eschweilera</v>
          </cell>
          <cell r="C436" t="str">
            <v>integrifolia</v>
          </cell>
          <cell r="D436" t="str">
            <v>Eschweilera integrifolia</v>
          </cell>
          <cell r="E436" t="str">
            <v>(Ruiz &amp; Pav. ex Miers) R. Knuth</v>
          </cell>
          <cell r="F436" t="str">
            <v>LECYTHIDACEAE</v>
          </cell>
          <cell r="G436" t="str">
            <v>Repollito</v>
          </cell>
          <cell r="H436" t="str">
            <v>ESCIOFITO</v>
          </cell>
        </row>
        <row r="437">
          <cell r="A437">
            <v>436</v>
          </cell>
          <cell r="B437" t="str">
            <v>Eschweilera</v>
          </cell>
          <cell r="C437" t="str">
            <v>longirachis</v>
          </cell>
          <cell r="D437" t="str">
            <v>Eschweilera longirachis</v>
          </cell>
          <cell r="E437" t="str">
            <v>S. A. Mori</v>
          </cell>
          <cell r="F437" t="str">
            <v>LECYTHIDACEAE</v>
          </cell>
          <cell r="G437" t="str">
            <v>Repollito</v>
          </cell>
          <cell r="H437" t="str">
            <v>ESCIOFITO</v>
          </cell>
        </row>
        <row r="438">
          <cell r="A438">
            <v>437</v>
          </cell>
          <cell r="B438" t="str">
            <v>Eschweilera</v>
          </cell>
          <cell r="C438" t="str">
            <v>neei</v>
          </cell>
          <cell r="D438" t="str">
            <v>Eschweilera neei</v>
          </cell>
          <cell r="F438" t="str">
            <v>LECYTHIDACEAE</v>
          </cell>
          <cell r="H438" t="str">
            <v>INDETERMINADO</v>
          </cell>
        </row>
        <row r="439">
          <cell r="A439">
            <v>438</v>
          </cell>
          <cell r="B439" t="str">
            <v>Eschweilera</v>
          </cell>
          <cell r="C439" t="str">
            <v>panamensis</v>
          </cell>
          <cell r="D439" t="str">
            <v>Eschweilera panamensis</v>
          </cell>
          <cell r="F439" t="str">
            <v>LECYTHIDACEAE</v>
          </cell>
          <cell r="G439" t="str">
            <v>Repollito</v>
          </cell>
          <cell r="H439" t="str">
            <v>ESCIOFITO</v>
          </cell>
        </row>
        <row r="440">
          <cell r="A440">
            <v>439</v>
          </cell>
          <cell r="B440" t="str">
            <v>Eschweilera</v>
          </cell>
          <cell r="C440" t="str">
            <v>pittieri</v>
          </cell>
          <cell r="D440" t="str">
            <v>Eschweilera pittieri</v>
          </cell>
          <cell r="E440" t="str">
            <v>Kunth</v>
          </cell>
          <cell r="F440" t="str">
            <v>LECYTHIDACEAE</v>
          </cell>
          <cell r="H440" t="str">
            <v>INDETERMINADO</v>
          </cell>
        </row>
        <row r="441">
          <cell r="A441">
            <v>440</v>
          </cell>
          <cell r="B441" t="str">
            <v>Eschweilera</v>
          </cell>
          <cell r="C441" t="str">
            <v>sp</v>
          </cell>
          <cell r="D441" t="str">
            <v>Eschweilera sp</v>
          </cell>
          <cell r="F441" t="str">
            <v>LECYTHIDACEAE</v>
          </cell>
          <cell r="G441" t="str">
            <v>Repollito</v>
          </cell>
          <cell r="H441" t="str">
            <v>INDETERMINADO</v>
          </cell>
        </row>
        <row r="442">
          <cell r="A442">
            <v>441</v>
          </cell>
          <cell r="B442" t="str">
            <v>Esenbeckia</v>
          </cell>
          <cell r="C442" t="str">
            <v>pentaphylla</v>
          </cell>
          <cell r="D442" t="str">
            <v>Esenbeckia pentaphylla</v>
          </cell>
          <cell r="E442" t="str">
            <v>(Macfad.) Griseb.</v>
          </cell>
          <cell r="F442" t="str">
            <v>RUTACEAE</v>
          </cell>
          <cell r="H442" t="str">
            <v>INDETERMINADO</v>
          </cell>
        </row>
        <row r="443">
          <cell r="A443">
            <v>442</v>
          </cell>
          <cell r="B443" t="str">
            <v>Eugenia</v>
          </cell>
          <cell r="C443" t="str">
            <v>acapulcensis</v>
          </cell>
          <cell r="D443" t="str">
            <v>Eugenia acapulcensis</v>
          </cell>
          <cell r="E443" t="str">
            <v>Steud.</v>
          </cell>
          <cell r="F443" t="str">
            <v>MYRTACEAE</v>
          </cell>
          <cell r="H443" t="str">
            <v>INDETERMINADO</v>
          </cell>
        </row>
        <row r="444">
          <cell r="A444">
            <v>443</v>
          </cell>
          <cell r="B444" t="str">
            <v>Eugenia</v>
          </cell>
          <cell r="C444" t="str">
            <v>aeruginea</v>
          </cell>
          <cell r="D444" t="str">
            <v>Eugenia aeruginea</v>
          </cell>
          <cell r="E444" t="str">
            <v>DC.</v>
          </cell>
          <cell r="F444" t="str">
            <v>MYRTACEAE</v>
          </cell>
          <cell r="H444" t="str">
            <v>INDETERMINADO</v>
          </cell>
        </row>
        <row r="445">
          <cell r="A445">
            <v>444</v>
          </cell>
          <cell r="B445" t="str">
            <v>Eugenia</v>
          </cell>
          <cell r="C445" t="str">
            <v>aff. valerii</v>
          </cell>
          <cell r="D445" t="str">
            <v>Eugenia aff. valerii</v>
          </cell>
          <cell r="E445" t="str">
            <v>Standl.</v>
          </cell>
          <cell r="F445" t="str">
            <v>MYRTACEAE</v>
          </cell>
          <cell r="H445" t="str">
            <v>INDETERMINADO</v>
          </cell>
        </row>
        <row r="446">
          <cell r="A446">
            <v>445</v>
          </cell>
          <cell r="B446" t="str">
            <v>Eugenia</v>
          </cell>
          <cell r="C446" t="str">
            <v>auriculata</v>
          </cell>
          <cell r="D446" t="str">
            <v>Eugenia auriculata</v>
          </cell>
          <cell r="F446" t="str">
            <v>MYRTACEAE</v>
          </cell>
          <cell r="H446" t="str">
            <v>INDETERMINADO</v>
          </cell>
        </row>
        <row r="447">
          <cell r="A447">
            <v>446</v>
          </cell>
          <cell r="B447" t="str">
            <v>Eugenia</v>
          </cell>
          <cell r="C447" t="str">
            <v>austin-smithii</v>
          </cell>
          <cell r="D447" t="str">
            <v>Eugenia austin-smithii</v>
          </cell>
          <cell r="E447" t="str">
            <v>Standl.</v>
          </cell>
          <cell r="F447" t="str">
            <v>MYRTACEAE</v>
          </cell>
          <cell r="H447" t="str">
            <v>INDETERMINADO</v>
          </cell>
        </row>
        <row r="448">
          <cell r="A448">
            <v>447</v>
          </cell>
          <cell r="B448" t="str">
            <v>Eugenia</v>
          </cell>
          <cell r="C448" t="str">
            <v>basilaris</v>
          </cell>
          <cell r="D448" t="str">
            <v>Eugenia basilaris</v>
          </cell>
          <cell r="E448" t="str">
            <v>McVaugh</v>
          </cell>
          <cell r="F448" t="str">
            <v>MYRTACEAE</v>
          </cell>
          <cell r="H448" t="str">
            <v>INDETERMINADO</v>
          </cell>
        </row>
        <row r="449">
          <cell r="A449">
            <v>448</v>
          </cell>
          <cell r="B449" t="str">
            <v>Eugenia</v>
          </cell>
          <cell r="C449" t="str">
            <v>earthiana</v>
          </cell>
          <cell r="D449" t="str">
            <v>Eugenia earthiana</v>
          </cell>
          <cell r="E449" t="str">
            <v>P. E. Sanchez ined.</v>
          </cell>
          <cell r="F449" t="str">
            <v>MYRTACEAE</v>
          </cell>
          <cell r="H449" t="str">
            <v>INDETERMINADO</v>
          </cell>
        </row>
        <row r="450">
          <cell r="A450">
            <v>449</v>
          </cell>
          <cell r="B450" t="str">
            <v>Eugenia</v>
          </cell>
          <cell r="C450" t="str">
            <v>glandulosopunctata</v>
          </cell>
          <cell r="D450" t="str">
            <v>Eugenia glandulosopunctata</v>
          </cell>
          <cell r="E450" t="str">
            <v>P.E. Sánchez &amp; Poveda</v>
          </cell>
          <cell r="F450" t="str">
            <v>MYRTACEAE</v>
          </cell>
          <cell r="H450" t="str">
            <v>HELIOFITO DURABLE</v>
          </cell>
        </row>
        <row r="451">
          <cell r="A451">
            <v>450</v>
          </cell>
          <cell r="B451" t="str">
            <v>Eugenia</v>
          </cell>
          <cell r="C451" t="str">
            <v>hammelii</v>
          </cell>
          <cell r="D451" t="str">
            <v>Eugenia hammelii</v>
          </cell>
          <cell r="E451" t="str">
            <v>Barrie</v>
          </cell>
          <cell r="F451" t="str">
            <v>MYRTACEAE</v>
          </cell>
          <cell r="H451" t="str">
            <v>INDETERMINADO</v>
          </cell>
        </row>
        <row r="452">
          <cell r="A452">
            <v>451</v>
          </cell>
          <cell r="B452" t="str">
            <v>Eugenia</v>
          </cell>
          <cell r="C452" t="str">
            <v>hartshornii</v>
          </cell>
          <cell r="D452" t="str">
            <v>Eugenia hartshornii</v>
          </cell>
          <cell r="E452" t="str">
            <v>Barrie</v>
          </cell>
          <cell r="F452" t="str">
            <v>MYRTACEAE</v>
          </cell>
          <cell r="H452" t="str">
            <v>INDETERMINADO</v>
          </cell>
        </row>
        <row r="453">
          <cell r="A453">
            <v>452</v>
          </cell>
          <cell r="B453" t="str">
            <v>Eugenia</v>
          </cell>
          <cell r="C453" t="str">
            <v>mexicana</v>
          </cell>
          <cell r="D453" t="str">
            <v>Eugenia mexicana</v>
          </cell>
          <cell r="E453" t="str">
            <v>Steud.</v>
          </cell>
          <cell r="F453" t="str">
            <v>MYRTACEAE</v>
          </cell>
          <cell r="H453" t="str">
            <v>INDETERMINADO</v>
          </cell>
        </row>
        <row r="454">
          <cell r="A454">
            <v>453</v>
          </cell>
          <cell r="B454" t="str">
            <v>Eugenia</v>
          </cell>
          <cell r="C454" t="str">
            <v>octopleura</v>
          </cell>
          <cell r="D454" t="str">
            <v>Eugenia octopleura</v>
          </cell>
          <cell r="E454" t="str">
            <v>Krug &amp; Urb.</v>
          </cell>
          <cell r="F454" t="str">
            <v>MYRTACEAE</v>
          </cell>
          <cell r="H454" t="str">
            <v>INDETERMINADO</v>
          </cell>
        </row>
        <row r="455">
          <cell r="A455">
            <v>454</v>
          </cell>
          <cell r="B455" t="str">
            <v>Eugenia</v>
          </cell>
          <cell r="C455" t="str">
            <v>oertedeana</v>
          </cell>
          <cell r="D455" t="str">
            <v>Eugenia oertedeana</v>
          </cell>
          <cell r="F455" t="str">
            <v>MYRTACEAE</v>
          </cell>
          <cell r="H455" t="str">
            <v>INDETERMINADO</v>
          </cell>
        </row>
        <row r="456">
          <cell r="A456">
            <v>455</v>
          </cell>
          <cell r="B456" t="str">
            <v>Eugenia</v>
          </cell>
          <cell r="C456" t="str">
            <v>sancarlosensis</v>
          </cell>
          <cell r="D456" t="str">
            <v>Eugenia sancarlosensis</v>
          </cell>
          <cell r="E456" t="str">
            <v>Barrie</v>
          </cell>
          <cell r="F456" t="str">
            <v>MYRTACEAE</v>
          </cell>
          <cell r="H456" t="str">
            <v>INDETERMINADO</v>
          </cell>
        </row>
        <row r="457">
          <cell r="A457">
            <v>456</v>
          </cell>
          <cell r="B457" t="str">
            <v>Eugenia</v>
          </cell>
          <cell r="C457" t="str">
            <v>sarapiquensis</v>
          </cell>
          <cell r="D457" t="str">
            <v>Eugenia sarapiquensis</v>
          </cell>
          <cell r="E457" t="str">
            <v>P. E. Sanchez</v>
          </cell>
          <cell r="F457" t="str">
            <v>MYRTACEAE</v>
          </cell>
          <cell r="H457" t="str">
            <v>INDETERMINADO</v>
          </cell>
        </row>
        <row r="458">
          <cell r="A458">
            <v>457</v>
          </cell>
          <cell r="B458" t="str">
            <v>Eugenia</v>
          </cell>
          <cell r="C458" t="str">
            <v>siggersii</v>
          </cell>
          <cell r="D458" t="str">
            <v>Eugenia siggersii</v>
          </cell>
          <cell r="E458" t="str">
            <v>Standl.</v>
          </cell>
          <cell r="F458" t="str">
            <v>MYRTACEAE</v>
          </cell>
          <cell r="H458" t="str">
            <v>INDETERMINADO</v>
          </cell>
        </row>
        <row r="459">
          <cell r="A459">
            <v>458</v>
          </cell>
          <cell r="B459" t="str">
            <v>Eugenia</v>
          </cell>
          <cell r="C459" t="str">
            <v>sp</v>
          </cell>
          <cell r="D459" t="str">
            <v>Eugenia sp</v>
          </cell>
          <cell r="F459" t="str">
            <v>MYRTACEAE</v>
          </cell>
          <cell r="H459" t="str">
            <v>INDETERMINADO</v>
          </cell>
        </row>
        <row r="460">
          <cell r="A460">
            <v>459</v>
          </cell>
          <cell r="B460" t="str">
            <v>Euterpe</v>
          </cell>
          <cell r="C460" t="str">
            <v>precatoria</v>
          </cell>
          <cell r="D460" t="str">
            <v>Euterpe precatoria</v>
          </cell>
          <cell r="E460" t="str">
            <v>Mart.</v>
          </cell>
          <cell r="F460" t="str">
            <v>ARECACEAE</v>
          </cell>
          <cell r="G460" t="str">
            <v>Palmito mantequilla-Palmito-Palmito dulce-Kérar-tebu
(Cabécar)-Sin-krá (Brunka)-Zé-rebó (Térraba)</v>
          </cell>
          <cell r="H460" t="str">
            <v>ESCIOFITO</v>
          </cell>
        </row>
        <row r="461">
          <cell r="A461">
            <v>460</v>
          </cell>
          <cell r="B461" t="str">
            <v>Faramea</v>
          </cell>
          <cell r="C461" t="str">
            <v>multiflora</v>
          </cell>
          <cell r="D461" t="str">
            <v>Faramea multiflora</v>
          </cell>
          <cell r="E461" t="str">
            <v>A. Rich.</v>
          </cell>
          <cell r="F461" t="str">
            <v>RUBIACEAE</v>
          </cell>
          <cell r="G461" t="str">
            <v>Azulillo</v>
          </cell>
          <cell r="H461" t="str">
            <v>HELIOFITO DURABLE</v>
          </cell>
        </row>
        <row r="462">
          <cell r="A462">
            <v>461</v>
          </cell>
          <cell r="B462" t="str">
            <v>Faramea</v>
          </cell>
          <cell r="C462" t="str">
            <v>occidentalis</v>
          </cell>
          <cell r="D462" t="str">
            <v>Faramea occidentalis</v>
          </cell>
          <cell r="E462" t="str">
            <v>(L.) A. Rich.</v>
          </cell>
          <cell r="F462" t="str">
            <v>RUBIACEAE</v>
          </cell>
          <cell r="H462" t="str">
            <v>HELIOFITO DURABLE</v>
          </cell>
        </row>
        <row r="463">
          <cell r="A463">
            <v>462</v>
          </cell>
          <cell r="B463" t="str">
            <v>Faramea</v>
          </cell>
          <cell r="C463" t="str">
            <v>parvibractea</v>
          </cell>
          <cell r="D463" t="str">
            <v>Faramea parvibractea</v>
          </cell>
          <cell r="E463" t="str">
            <v>Steyerm.</v>
          </cell>
          <cell r="F463" t="str">
            <v>RUBIACEAE</v>
          </cell>
          <cell r="H463" t="str">
            <v>INDETERMINADO</v>
          </cell>
        </row>
        <row r="464">
          <cell r="A464">
            <v>463</v>
          </cell>
          <cell r="B464" t="str">
            <v>Faramea</v>
          </cell>
          <cell r="C464" t="str">
            <v>stenura</v>
          </cell>
          <cell r="D464" t="str">
            <v>Faramea stenura</v>
          </cell>
          <cell r="E464" t="str">
            <v>Standl.</v>
          </cell>
          <cell r="F464" t="str">
            <v>RUBIACEAE</v>
          </cell>
          <cell r="H464" t="str">
            <v>INDETERMINADO</v>
          </cell>
        </row>
        <row r="465">
          <cell r="A465">
            <v>464</v>
          </cell>
          <cell r="B465" t="str">
            <v>Faramea</v>
          </cell>
          <cell r="C465" t="str">
            <v>sp</v>
          </cell>
          <cell r="D465" t="str">
            <v>Faramea sp</v>
          </cell>
          <cell r="F465" t="str">
            <v>RUBIACEAE</v>
          </cell>
          <cell r="H465" t="str">
            <v>INDETERMINADO</v>
          </cell>
        </row>
        <row r="466">
          <cell r="A466">
            <v>465</v>
          </cell>
          <cell r="B466" t="str">
            <v>Ferdinandusa</v>
          </cell>
          <cell r="C466" t="str">
            <v>panamensis</v>
          </cell>
          <cell r="D466" t="str">
            <v>Ferdinandusa panamensis</v>
          </cell>
          <cell r="E466" t="str">
            <v>Standl. &amp; L.O. Williams</v>
          </cell>
          <cell r="F466" t="str">
            <v>RUBIACEAE</v>
          </cell>
          <cell r="G466" t="str">
            <v>Cafecillo-Café macho</v>
          </cell>
          <cell r="H466" t="str">
            <v>HELIOFITO DURABLE</v>
          </cell>
        </row>
        <row r="467">
          <cell r="A467">
            <v>466</v>
          </cell>
          <cell r="B467" t="str">
            <v>Ficus</v>
          </cell>
          <cell r="C467" t="str">
            <v>americana</v>
          </cell>
          <cell r="D467" t="str">
            <v>Ficus americana</v>
          </cell>
          <cell r="E467" t="str">
            <v>Aubl.</v>
          </cell>
          <cell r="F467" t="str">
            <v>MORACEAE</v>
          </cell>
          <cell r="H467" t="str">
            <v>INDETERMINADO</v>
          </cell>
        </row>
        <row r="468">
          <cell r="A468">
            <v>467</v>
          </cell>
          <cell r="B468" t="str">
            <v>Ficus</v>
          </cell>
          <cell r="C468" t="str">
            <v>brevibracteata</v>
          </cell>
          <cell r="D468" t="str">
            <v>Ficus brevibracteata</v>
          </cell>
          <cell r="E468" t="str">
            <v>W. C. Burger</v>
          </cell>
          <cell r="F468" t="str">
            <v>MORACEAE</v>
          </cell>
          <cell r="H468" t="str">
            <v>INDETERMINADO</v>
          </cell>
        </row>
        <row r="469">
          <cell r="A469">
            <v>468</v>
          </cell>
          <cell r="B469" t="str">
            <v>Ficus</v>
          </cell>
          <cell r="C469" t="str">
            <v>bullenei</v>
          </cell>
          <cell r="D469" t="str">
            <v>Ficus bullenei</v>
          </cell>
          <cell r="F469" t="str">
            <v>MORACEAE</v>
          </cell>
          <cell r="H469" t="str">
            <v>INDETERMINADO</v>
          </cell>
        </row>
        <row r="470">
          <cell r="A470">
            <v>469</v>
          </cell>
          <cell r="B470" t="str">
            <v>Ficus</v>
          </cell>
          <cell r="C470" t="str">
            <v>cahuitensis</v>
          </cell>
          <cell r="D470" t="str">
            <v>Ficus cahuitensis</v>
          </cell>
          <cell r="E470" t="str">
            <v>C. C. Berg</v>
          </cell>
          <cell r="F470" t="str">
            <v>MORACEAE</v>
          </cell>
          <cell r="H470" t="str">
            <v>INDETERMINADO</v>
          </cell>
        </row>
        <row r="471">
          <cell r="A471">
            <v>470</v>
          </cell>
          <cell r="B471" t="str">
            <v>Ficus</v>
          </cell>
          <cell r="C471" t="str">
            <v>caldasiana</v>
          </cell>
          <cell r="D471" t="str">
            <v>Ficus caldasiana</v>
          </cell>
          <cell r="E471" t="str">
            <v>Dugand</v>
          </cell>
          <cell r="F471" t="str">
            <v>MORACEAE</v>
          </cell>
          <cell r="H471" t="str">
            <v>INDETERMINADO</v>
          </cell>
        </row>
        <row r="472">
          <cell r="A472">
            <v>471</v>
          </cell>
          <cell r="B472" t="str">
            <v>Ficus</v>
          </cell>
          <cell r="C472" t="str">
            <v>cervantesiana</v>
          </cell>
          <cell r="D472" t="str">
            <v>Ficus cervantesiana</v>
          </cell>
          <cell r="E472" t="str">
            <v>Standl. &amp; L. O. Williams</v>
          </cell>
          <cell r="F472" t="str">
            <v>MORACEAE</v>
          </cell>
          <cell r="H472" t="str">
            <v>INDETERMINADO</v>
          </cell>
        </row>
        <row r="473">
          <cell r="A473">
            <v>472</v>
          </cell>
          <cell r="B473" t="str">
            <v>Ficus</v>
          </cell>
          <cell r="C473" t="str">
            <v>colubrinae</v>
          </cell>
          <cell r="D473" t="str">
            <v>Ficus colubrinae</v>
          </cell>
          <cell r="E473" t="str">
            <v>Standl.</v>
          </cell>
          <cell r="F473" t="str">
            <v>MORACEAE</v>
          </cell>
          <cell r="H473" t="str">
            <v>HELIOFITO DURABLE</v>
          </cell>
        </row>
        <row r="474">
          <cell r="A474">
            <v>473</v>
          </cell>
          <cell r="B474" t="str">
            <v>Ficus</v>
          </cell>
          <cell r="C474" t="str">
            <v>costaricana</v>
          </cell>
          <cell r="D474" t="str">
            <v>Ficus costaricana</v>
          </cell>
          <cell r="E474" t="str">
            <v>(Liebm.) Miq.</v>
          </cell>
          <cell r="F474" t="str">
            <v>MORACEAE</v>
          </cell>
          <cell r="H474" t="str">
            <v>INDETERMINADO</v>
          </cell>
        </row>
        <row r="475">
          <cell r="A475">
            <v>474</v>
          </cell>
          <cell r="B475" t="str">
            <v>Ficus</v>
          </cell>
          <cell r="C475" t="str">
            <v>crassiuscula</v>
          </cell>
          <cell r="D475" t="str">
            <v>Ficus crassiuscula</v>
          </cell>
          <cell r="F475" t="str">
            <v>MORACEAE</v>
          </cell>
          <cell r="H475" t="str">
            <v>INDETERMINADO</v>
          </cell>
        </row>
        <row r="476">
          <cell r="A476">
            <v>475</v>
          </cell>
          <cell r="B476" t="str">
            <v>Ficus</v>
          </cell>
          <cell r="C476" t="str">
            <v>crassivenosa</v>
          </cell>
          <cell r="D476" t="str">
            <v>Ficus crassivenosa</v>
          </cell>
          <cell r="E476" t="str">
            <v>W. C. Burger</v>
          </cell>
          <cell r="F476" t="str">
            <v>MORACEAE</v>
          </cell>
          <cell r="H476" t="str">
            <v>INDETERMINADO</v>
          </cell>
        </row>
        <row r="477">
          <cell r="A477">
            <v>476</v>
          </cell>
          <cell r="B477" t="str">
            <v>Ficus</v>
          </cell>
          <cell r="C477" t="str">
            <v>davidsoniae</v>
          </cell>
          <cell r="D477" t="str">
            <v>Ficus davidsoniae</v>
          </cell>
          <cell r="E477" t="str">
            <v>Standl.</v>
          </cell>
          <cell r="F477" t="str">
            <v>MORACEAE</v>
          </cell>
          <cell r="H477" t="str">
            <v>INDETERMINADO</v>
          </cell>
        </row>
        <row r="478">
          <cell r="A478">
            <v>477</v>
          </cell>
          <cell r="B478" t="str">
            <v>Ficus</v>
          </cell>
          <cell r="C478" t="str">
            <v>donnell-smithii</v>
          </cell>
          <cell r="D478" t="str">
            <v>Ficus donnell-smithii</v>
          </cell>
          <cell r="F478" t="str">
            <v>MORACEAE</v>
          </cell>
          <cell r="H478" t="str">
            <v>HELIOFITO DURABLE</v>
          </cell>
        </row>
        <row r="479">
          <cell r="A479">
            <v>478</v>
          </cell>
          <cell r="B479" t="str">
            <v>Ficus</v>
          </cell>
          <cell r="C479" t="str">
            <v>hartwegii</v>
          </cell>
          <cell r="D479" t="str">
            <v>Ficus hartwegii</v>
          </cell>
          <cell r="F479" t="str">
            <v>MORACEAE</v>
          </cell>
          <cell r="H479" t="str">
            <v>HELIOFITO DURABLE</v>
          </cell>
        </row>
        <row r="480">
          <cell r="A480">
            <v>479</v>
          </cell>
          <cell r="B480" t="str">
            <v>Ficus</v>
          </cell>
          <cell r="C480" t="str">
            <v>maxima</v>
          </cell>
          <cell r="D480" t="str">
            <v>Ficus maxima</v>
          </cell>
          <cell r="E480" t="str">
            <v>Mill.</v>
          </cell>
          <cell r="F480" t="str">
            <v>MORACEAE</v>
          </cell>
          <cell r="H480" t="str">
            <v>HELIOFITO DURABLE</v>
          </cell>
        </row>
        <row r="481">
          <cell r="A481">
            <v>480</v>
          </cell>
          <cell r="B481" t="str">
            <v>Ficus</v>
          </cell>
          <cell r="C481" t="str">
            <v>morazaniana</v>
          </cell>
          <cell r="D481" t="str">
            <v>Ficus morazaniana</v>
          </cell>
          <cell r="E481" t="str">
            <v>W. C. Burger</v>
          </cell>
          <cell r="F481" t="str">
            <v>MORACEAE</v>
          </cell>
          <cell r="G481" t="str">
            <v>Chilamate</v>
          </cell>
          <cell r="H481" t="str">
            <v>INDETERMINADO</v>
          </cell>
        </row>
        <row r="482">
          <cell r="A482">
            <v>481</v>
          </cell>
          <cell r="B482" t="str">
            <v>Ficus</v>
          </cell>
          <cell r="C482" t="str">
            <v>nymphaeifolia</v>
          </cell>
          <cell r="D482" t="str">
            <v>Ficus nymphaeifolia</v>
          </cell>
          <cell r="E482" t="str">
            <v>Mill.</v>
          </cell>
          <cell r="F482" t="str">
            <v>MORACEAE</v>
          </cell>
          <cell r="G482" t="str">
            <v>Higuerón</v>
          </cell>
          <cell r="H482" t="str">
            <v>INDETERMINADO</v>
          </cell>
        </row>
        <row r="483">
          <cell r="A483">
            <v>482</v>
          </cell>
          <cell r="B483" t="str">
            <v>Ficus</v>
          </cell>
          <cell r="C483" t="str">
            <v>obtusifolia</v>
          </cell>
          <cell r="D483" t="str">
            <v>Ficus obtusifolia</v>
          </cell>
          <cell r="F483" t="str">
            <v>MORACEAE</v>
          </cell>
          <cell r="G483" t="str">
            <v>Capulamate, Higuerón</v>
          </cell>
          <cell r="H483" t="str">
            <v>INDETERMINADO</v>
          </cell>
        </row>
        <row r="484">
          <cell r="A484">
            <v>483</v>
          </cell>
          <cell r="B484" t="str">
            <v>Ficus</v>
          </cell>
          <cell r="C484" t="str">
            <v>pertusa</v>
          </cell>
          <cell r="D484" t="str">
            <v>Ficus pertusa</v>
          </cell>
          <cell r="E484" t="str">
            <v>L.f.</v>
          </cell>
          <cell r="F484" t="str">
            <v>MORACEAE</v>
          </cell>
          <cell r="H484" t="str">
            <v>HELIOFITO DURABLE</v>
          </cell>
        </row>
        <row r="485">
          <cell r="A485">
            <v>484</v>
          </cell>
          <cell r="B485" t="str">
            <v>Ficus</v>
          </cell>
          <cell r="C485" t="str">
            <v>popenoie</v>
          </cell>
          <cell r="D485" t="str">
            <v>Ficus popenoie</v>
          </cell>
          <cell r="F485" t="str">
            <v>MORACEAE</v>
          </cell>
          <cell r="H485" t="str">
            <v>INDETERMINADO</v>
          </cell>
        </row>
        <row r="486">
          <cell r="A486">
            <v>485</v>
          </cell>
          <cell r="B486" t="str">
            <v>Ficus</v>
          </cell>
          <cell r="C486" t="str">
            <v>sp</v>
          </cell>
          <cell r="D486" t="str">
            <v>Ficus sp</v>
          </cell>
          <cell r="F486" t="str">
            <v>MORACEAE</v>
          </cell>
          <cell r="H486" t="str">
            <v>HELIOFITO DURABLE</v>
          </cell>
        </row>
        <row r="487">
          <cell r="A487">
            <v>486</v>
          </cell>
          <cell r="B487" t="str">
            <v>Ficus</v>
          </cell>
          <cell r="C487" t="str">
            <v>tonduzii</v>
          </cell>
          <cell r="D487" t="str">
            <v>Ficus tonduzii</v>
          </cell>
          <cell r="E487" t="str">
            <v>Standl.</v>
          </cell>
          <cell r="F487" t="str">
            <v>MORACEAE</v>
          </cell>
          <cell r="G487" t="str">
            <v>Batsu-Chilamate-Higuerón</v>
          </cell>
          <cell r="H487" t="str">
            <v>HELIOFITO DURABLE</v>
          </cell>
        </row>
        <row r="488">
          <cell r="A488">
            <v>487</v>
          </cell>
          <cell r="B488" t="str">
            <v>Ficus</v>
          </cell>
          <cell r="C488" t="str">
            <v>werckleana</v>
          </cell>
          <cell r="D488" t="str">
            <v>Ficus werckleana</v>
          </cell>
          <cell r="F488" t="str">
            <v>MORACEAE</v>
          </cell>
          <cell r="G488" t="str">
            <v>Chilamate</v>
          </cell>
          <cell r="H488" t="str">
            <v>INDETERMINADO</v>
          </cell>
        </row>
        <row r="489">
          <cell r="A489">
            <v>488</v>
          </cell>
          <cell r="B489" t="str">
            <v>Ficus</v>
          </cell>
          <cell r="C489" t="str">
            <v>yoponensis</v>
          </cell>
          <cell r="D489" t="str">
            <v>Ficus yoponensis</v>
          </cell>
          <cell r="E489" t="str">
            <v>Desv.</v>
          </cell>
          <cell r="F489" t="str">
            <v>MORACEAE</v>
          </cell>
          <cell r="G489" t="str">
            <v>Chilamate-Higueron</v>
          </cell>
          <cell r="H489" t="str">
            <v>HELIOFITO DURABLE</v>
          </cell>
        </row>
        <row r="490">
          <cell r="A490">
            <v>489</v>
          </cell>
          <cell r="B490" t="str">
            <v>Forsteronia</v>
          </cell>
          <cell r="C490" t="str">
            <v>myriantha</v>
          </cell>
          <cell r="D490" t="str">
            <v>Forsteronia myriantha</v>
          </cell>
          <cell r="E490" t="str">
            <v>Donn. Sm.</v>
          </cell>
          <cell r="F490" t="str">
            <v>APOCYNACEAE</v>
          </cell>
          <cell r="H490" t="str">
            <v>INDETERMINADO</v>
          </cell>
        </row>
        <row r="491">
          <cell r="A491">
            <v>490</v>
          </cell>
          <cell r="B491" t="str">
            <v>Freziera</v>
          </cell>
          <cell r="C491" t="str">
            <v>grisebachii</v>
          </cell>
          <cell r="D491" t="str">
            <v>Freziera grisebachii</v>
          </cell>
          <cell r="E491" t="str">
            <v>Krug &amp; Urb.</v>
          </cell>
          <cell r="F491" t="str">
            <v>THEACEAE</v>
          </cell>
          <cell r="H491" t="str">
            <v>INDETERMINADO</v>
          </cell>
        </row>
        <row r="492">
          <cell r="A492">
            <v>491</v>
          </cell>
          <cell r="B492" t="str">
            <v>Freziera</v>
          </cell>
          <cell r="C492" t="str">
            <v>sp</v>
          </cell>
          <cell r="D492" t="str">
            <v>Freziera sp</v>
          </cell>
          <cell r="F492" t="str">
            <v>THEACEAE</v>
          </cell>
          <cell r="H492" t="str">
            <v>INDETERMINADO</v>
          </cell>
        </row>
        <row r="493">
          <cell r="A493">
            <v>492</v>
          </cell>
          <cell r="B493" t="str">
            <v>Garcinia</v>
          </cell>
          <cell r="C493" t="str">
            <v>intermedia</v>
          </cell>
          <cell r="D493" t="str">
            <v>Garcinia intermedia</v>
          </cell>
          <cell r="E493" t="str">
            <v>(Pittier) Hammel</v>
          </cell>
          <cell r="F493" t="str">
            <v>CLUSIACEAE</v>
          </cell>
          <cell r="G493" t="str">
            <v>Jorco-Costilla de danto</v>
          </cell>
          <cell r="H493" t="str">
            <v>ESCIOFITO</v>
          </cell>
        </row>
        <row r="494">
          <cell r="A494">
            <v>493</v>
          </cell>
          <cell r="B494" t="str">
            <v>Garcinia</v>
          </cell>
          <cell r="C494" t="str">
            <v>macrophylla</v>
          </cell>
          <cell r="D494" t="str">
            <v>Garcinia macrophylla</v>
          </cell>
          <cell r="F494" t="str">
            <v>CLUSIACEAE</v>
          </cell>
          <cell r="H494" t="str">
            <v>INDETERMINADO</v>
          </cell>
        </row>
        <row r="495">
          <cell r="A495">
            <v>494</v>
          </cell>
          <cell r="B495" t="str">
            <v>Garcinia</v>
          </cell>
          <cell r="C495" t="str">
            <v>madruno</v>
          </cell>
          <cell r="D495" t="str">
            <v>Garcinia madruno</v>
          </cell>
          <cell r="E495" t="str">
            <v>(Kunth) Hammel</v>
          </cell>
          <cell r="F495" t="str">
            <v>CLUSIACEAE</v>
          </cell>
          <cell r="G495" t="str">
            <v>Jorco-Azufre-Limón de montaña-Madroño-Manzana
-Manzana amarilla-Zatra</v>
          </cell>
          <cell r="H495" t="str">
            <v>ESCIOFITO</v>
          </cell>
        </row>
        <row r="496">
          <cell r="A496">
            <v>495</v>
          </cell>
          <cell r="B496" t="str">
            <v>Garcinia</v>
          </cell>
          <cell r="C496" t="str">
            <v>magnifolia</v>
          </cell>
          <cell r="D496" t="str">
            <v>Garcinia magnifolia</v>
          </cell>
          <cell r="F496" t="str">
            <v>CLUSIACEAE</v>
          </cell>
          <cell r="H496" t="str">
            <v>ESCIOFITO</v>
          </cell>
        </row>
        <row r="497">
          <cell r="A497">
            <v>496</v>
          </cell>
          <cell r="B497" t="str">
            <v>Garcinia</v>
          </cell>
          <cell r="C497" t="str">
            <v>sp</v>
          </cell>
          <cell r="D497" t="str">
            <v>Garcinia sp</v>
          </cell>
          <cell r="F497" t="str">
            <v>CLUSIACEAE</v>
          </cell>
          <cell r="H497" t="str">
            <v>ESCIOFITO</v>
          </cell>
        </row>
        <row r="498">
          <cell r="A498">
            <v>497</v>
          </cell>
          <cell r="B498" t="str">
            <v>Gemeama</v>
          </cell>
          <cell r="C498" t="str">
            <v>congosto</v>
          </cell>
          <cell r="D498" t="str">
            <v>Gemeama congosto</v>
          </cell>
          <cell r="F498" t="str">
            <v>PALMAE</v>
          </cell>
          <cell r="H498" t="str">
            <v>PALMA</v>
          </cell>
        </row>
        <row r="499">
          <cell r="A499">
            <v>498</v>
          </cell>
          <cell r="B499" t="str">
            <v>Genipa</v>
          </cell>
          <cell r="C499" t="str">
            <v>americana</v>
          </cell>
          <cell r="D499" t="str">
            <v>Genipa americana</v>
          </cell>
          <cell r="E499" t="str">
            <v>L.</v>
          </cell>
          <cell r="F499" t="str">
            <v>RUBIACEAE</v>
          </cell>
          <cell r="G499" t="str">
            <v>Guatil blanco-Tapa culo-Guaitil-Jugua-Tabacón
-Tapaculo-Yuguaitil-Brir (Térraba)</v>
          </cell>
          <cell r="H499" t="str">
            <v>HELIOFITO DURABLE</v>
          </cell>
        </row>
        <row r="500">
          <cell r="A500">
            <v>499</v>
          </cell>
          <cell r="B500" t="str">
            <v>Geonoma</v>
          </cell>
          <cell r="C500" t="str">
            <v>congesta</v>
          </cell>
          <cell r="D500" t="str">
            <v>Geonoma congesta</v>
          </cell>
          <cell r="E500" t="str">
            <v>H. Wendl. ex Spruce</v>
          </cell>
          <cell r="F500" t="str">
            <v>ARECACEAE</v>
          </cell>
          <cell r="G500" t="str">
            <v>Caña de danta</v>
          </cell>
          <cell r="H500" t="str">
            <v>INDETERMINADO</v>
          </cell>
        </row>
        <row r="501">
          <cell r="A501">
            <v>500</v>
          </cell>
          <cell r="B501" t="str">
            <v>Geonoma</v>
          </cell>
          <cell r="C501" t="str">
            <v>interrupta</v>
          </cell>
          <cell r="D501" t="str">
            <v>Geonoma interrupta</v>
          </cell>
          <cell r="E501" t="str">
            <v>(Ruiz &amp; Pav.) Mart.</v>
          </cell>
          <cell r="F501" t="str">
            <v>ARECACEAE</v>
          </cell>
          <cell r="H501" t="str">
            <v>INDETERMINADO</v>
          </cell>
        </row>
        <row r="502">
          <cell r="A502">
            <v>501</v>
          </cell>
          <cell r="B502" t="str">
            <v>Geonoma</v>
          </cell>
          <cell r="C502" t="str">
            <v>longevaginata</v>
          </cell>
          <cell r="D502" t="str">
            <v>Geonoma longevaginata</v>
          </cell>
          <cell r="E502" t="str">
            <v>H. Wendl. ex Spruce</v>
          </cell>
          <cell r="F502" t="str">
            <v>ARECACEAE</v>
          </cell>
          <cell r="H502" t="str">
            <v>INDETERMINADO</v>
          </cell>
        </row>
        <row r="503">
          <cell r="A503">
            <v>502</v>
          </cell>
          <cell r="B503" t="str">
            <v>Gliricidia</v>
          </cell>
          <cell r="C503" t="str">
            <v>sepium</v>
          </cell>
          <cell r="D503" t="str">
            <v>Gliricidia sepium</v>
          </cell>
          <cell r="E503" t="str">
            <v>(Jacq.) Kunth ex Walp.</v>
          </cell>
          <cell r="F503" t="str">
            <v>FABACEAE/PAP.</v>
          </cell>
          <cell r="G503" t="str">
            <v>Madero negro</v>
          </cell>
          <cell r="H503" t="str">
            <v>INDETERMINADO</v>
          </cell>
        </row>
        <row r="504">
          <cell r="A504">
            <v>503</v>
          </cell>
          <cell r="B504" t="str">
            <v>Gloeospermum</v>
          </cell>
          <cell r="C504" t="str">
            <v>diversipetalum</v>
          </cell>
          <cell r="D504" t="str">
            <v>Gloeospermum diversipetalum</v>
          </cell>
          <cell r="E504" t="str">
            <v>Standl. &amp; L.O. Williams</v>
          </cell>
          <cell r="F504" t="str">
            <v>VIOLACEAE</v>
          </cell>
          <cell r="H504" t="str">
            <v>INDETERMINADO</v>
          </cell>
        </row>
        <row r="505">
          <cell r="A505">
            <v>504</v>
          </cell>
          <cell r="B505" t="str">
            <v>Goethalsia</v>
          </cell>
          <cell r="C505" t="str">
            <v>meiantha</v>
          </cell>
          <cell r="D505" t="str">
            <v>Goethalsia meiantha</v>
          </cell>
          <cell r="E505" t="str">
            <v>(Donn. Sm.) Burret</v>
          </cell>
          <cell r="F505" t="str">
            <v>TILIACEAE</v>
          </cell>
          <cell r="G505" t="str">
            <v>Guacimo blanco-Cacho blanco-Chancho blanco
-Guácimo-Juanilama</v>
          </cell>
          <cell r="H505" t="str">
            <v>HELIOFITO DURABLE</v>
          </cell>
        </row>
        <row r="506">
          <cell r="A506">
            <v>505</v>
          </cell>
          <cell r="B506" t="str">
            <v>Gordonia</v>
          </cell>
          <cell r="C506" t="str">
            <v>brandegeei</v>
          </cell>
          <cell r="D506" t="str">
            <v>Gordonia brandegeei</v>
          </cell>
          <cell r="E506" t="str">
            <v>H. Keng</v>
          </cell>
          <cell r="F506" t="str">
            <v>THEACEAE</v>
          </cell>
          <cell r="G506" t="str">
            <v>Campano-Campano Chile-Canto amarillo-Chiricano
-Fierro-Ira-Llorón-Varo-Yoro-Yorón</v>
          </cell>
          <cell r="H506" t="str">
            <v>INDETERMINADO</v>
          </cell>
        </row>
        <row r="507">
          <cell r="A507">
            <v>506</v>
          </cell>
          <cell r="B507" t="str">
            <v>Gordonia</v>
          </cell>
          <cell r="C507" t="str">
            <v>fruticosa</v>
          </cell>
          <cell r="D507" t="str">
            <v>Gordonia fruticosa</v>
          </cell>
          <cell r="E507" t="str">
            <v>(Schrad.) H. Keng</v>
          </cell>
          <cell r="F507" t="str">
            <v>THEACEAE</v>
          </cell>
          <cell r="G507" t="str">
            <v>Campano-Algodón-Campano blanco-Campano 
chile-Fierro-Hierro-Ira Chiricana-Ira chiricano-Ira colorado-Sierra-Yoro-Yorón</v>
          </cell>
          <cell r="H507" t="str">
            <v>ESCIOFITO</v>
          </cell>
        </row>
        <row r="508">
          <cell r="A508">
            <v>507</v>
          </cell>
          <cell r="B508" t="str">
            <v>Gouania</v>
          </cell>
          <cell r="C508" t="str">
            <v>lupuloides</v>
          </cell>
          <cell r="D508" t="str">
            <v>Gouania lupuloides</v>
          </cell>
          <cell r="E508" t="str">
            <v>(L.) Urb.</v>
          </cell>
          <cell r="F508" t="str">
            <v>RHAMNACEAE</v>
          </cell>
          <cell r="H508" t="str">
            <v>INDETERMINADO</v>
          </cell>
        </row>
        <row r="509">
          <cell r="A509">
            <v>508</v>
          </cell>
          <cell r="B509" t="str">
            <v>Graffenrieda</v>
          </cell>
          <cell r="C509" t="str">
            <v>galeottii</v>
          </cell>
          <cell r="D509" t="str">
            <v>Graffenrieda galeottii</v>
          </cell>
          <cell r="E509" t="str">
            <v>(Naudin) L.O. Williams</v>
          </cell>
          <cell r="F509" t="str">
            <v>MELASTOMATACEAE</v>
          </cell>
          <cell r="H509" t="str">
            <v>INDETERMINADO</v>
          </cell>
        </row>
        <row r="510">
          <cell r="A510">
            <v>509</v>
          </cell>
          <cell r="B510" t="str">
            <v>Grias</v>
          </cell>
          <cell r="C510" t="str">
            <v>cauliflora</v>
          </cell>
          <cell r="D510" t="str">
            <v>Grias cauliflora</v>
          </cell>
          <cell r="E510" t="str">
            <v>L.</v>
          </cell>
          <cell r="F510" t="str">
            <v>LECYTHIDACEAE</v>
          </cell>
          <cell r="G510" t="str">
            <v>Tabacon-Tabaco-Tabaco de bajura</v>
          </cell>
          <cell r="H510" t="str">
            <v>HELIOFITO DURABLE</v>
          </cell>
        </row>
        <row r="511">
          <cell r="A511">
            <v>510</v>
          </cell>
          <cell r="B511" t="str">
            <v>Guaiacum</v>
          </cell>
          <cell r="C511" t="str">
            <v>sanctum</v>
          </cell>
          <cell r="D511" t="str">
            <v>Guaiacum sanctum</v>
          </cell>
          <cell r="F511" t="str">
            <v>ZYGOPHYLLACEAE</v>
          </cell>
          <cell r="G511" t="str">
            <v>Guayacan real</v>
          </cell>
          <cell r="H511" t="str">
            <v>INDETERMINADO</v>
          </cell>
        </row>
        <row r="512">
          <cell r="A512">
            <v>511</v>
          </cell>
          <cell r="B512" t="str">
            <v>Guapira</v>
          </cell>
          <cell r="C512" t="str">
            <v>costaricana</v>
          </cell>
          <cell r="D512" t="str">
            <v>Guapira costaricana</v>
          </cell>
          <cell r="E512" t="str">
            <v>(Standl.) Woodson</v>
          </cell>
          <cell r="F512" t="str">
            <v>NYCTAGINACEAE</v>
          </cell>
          <cell r="H512" t="str">
            <v>INDETERMINADO</v>
          </cell>
        </row>
        <row r="513">
          <cell r="A513">
            <v>512</v>
          </cell>
          <cell r="B513" t="str">
            <v>Guarea</v>
          </cell>
          <cell r="C513" t="str">
            <v>bullata</v>
          </cell>
          <cell r="D513" t="str">
            <v>Guarea bullata</v>
          </cell>
          <cell r="E513" t="str">
            <v xml:space="preserve"> </v>
          </cell>
          <cell r="F513" t="str">
            <v>MELIACEAE</v>
          </cell>
          <cell r="G513" t="str">
            <v>Cocora-Ocora-Pocora</v>
          </cell>
          <cell r="H513" t="str">
            <v>ESCIOFITO</v>
          </cell>
        </row>
        <row r="514">
          <cell r="A514">
            <v>513</v>
          </cell>
          <cell r="B514" t="str">
            <v>Guarea</v>
          </cell>
          <cell r="C514" t="str">
            <v>chiricana</v>
          </cell>
          <cell r="D514" t="str">
            <v>Guarea chiricana</v>
          </cell>
          <cell r="E514" t="str">
            <v>Standl.</v>
          </cell>
          <cell r="F514" t="str">
            <v>MELIACEAE</v>
          </cell>
          <cell r="H514" t="str">
            <v>INDETERMINADO</v>
          </cell>
        </row>
        <row r="515">
          <cell r="A515">
            <v>514</v>
          </cell>
          <cell r="B515" t="str">
            <v>Guarea</v>
          </cell>
          <cell r="C515" t="str">
            <v>gentryi</v>
          </cell>
          <cell r="D515" t="str">
            <v>Guarea gentryi</v>
          </cell>
          <cell r="E515" t="str">
            <v>Coronado</v>
          </cell>
          <cell r="F515" t="str">
            <v>MELIACEAE</v>
          </cell>
          <cell r="H515" t="str">
            <v>INDETERMINADO</v>
          </cell>
        </row>
        <row r="516">
          <cell r="A516">
            <v>515</v>
          </cell>
          <cell r="B516" t="str">
            <v>Guarea</v>
          </cell>
          <cell r="C516" t="str">
            <v>glabra</v>
          </cell>
          <cell r="D516" t="str">
            <v>Guarea glabra</v>
          </cell>
          <cell r="E516" t="str">
            <v>Vahl</v>
          </cell>
          <cell r="F516" t="str">
            <v>MELIACEAE</v>
          </cell>
          <cell r="G516" t="str">
            <v>Cocora-Ocora-Pocora</v>
          </cell>
          <cell r="H516" t="str">
            <v>ESCIOFITO</v>
          </cell>
        </row>
        <row r="517">
          <cell r="A517">
            <v>516</v>
          </cell>
          <cell r="B517" t="str">
            <v>Guarea</v>
          </cell>
          <cell r="C517" t="str">
            <v>grandifolia</v>
          </cell>
          <cell r="D517" t="str">
            <v>Guarea grandifolia</v>
          </cell>
          <cell r="E517" t="str">
            <v>DC.</v>
          </cell>
          <cell r="F517" t="str">
            <v>MELIACEAE</v>
          </cell>
          <cell r="G517" t="str">
            <v>Cocora-Ocora-Pocora-Cedro macho-Caobilla-Cedro 
cóbano-Cola de pavo-Cortez negro-Pochote de bajura-Uña de gato</v>
          </cell>
          <cell r="H517" t="str">
            <v>ESCIOFITO</v>
          </cell>
        </row>
        <row r="518">
          <cell r="A518">
            <v>517</v>
          </cell>
          <cell r="B518" t="str">
            <v>Guarea</v>
          </cell>
          <cell r="C518" t="str">
            <v>guidonia</v>
          </cell>
          <cell r="D518" t="str">
            <v>Guarea guidonia</v>
          </cell>
          <cell r="E518" t="str">
            <v>(L.) Sleumer</v>
          </cell>
          <cell r="F518" t="str">
            <v>MELIACEAE</v>
          </cell>
          <cell r="G518" t="str">
            <v>Cocora-Ocora-Pocora-Caobilla-Carbonero-
Cola de pava-Ocoro-Pocorilla</v>
          </cell>
          <cell r="H518" t="str">
            <v>ESCIOFITO</v>
          </cell>
        </row>
        <row r="519">
          <cell r="A519">
            <v>518</v>
          </cell>
          <cell r="B519" t="str">
            <v>Guarea</v>
          </cell>
          <cell r="C519" t="str">
            <v>kunthiana</v>
          </cell>
          <cell r="D519" t="str">
            <v>Guarea kunthiana</v>
          </cell>
          <cell r="E519" t="str">
            <v>A. Juss.</v>
          </cell>
          <cell r="F519" t="str">
            <v>MELIACEAE</v>
          </cell>
          <cell r="G519" t="str">
            <v>Cocora-Ocora-Pocora-Cocora-Ocora</v>
          </cell>
          <cell r="H519" t="str">
            <v>ESCIOFITO</v>
          </cell>
        </row>
        <row r="520">
          <cell r="A520">
            <v>519</v>
          </cell>
          <cell r="B520" t="str">
            <v>Guarea</v>
          </cell>
          <cell r="C520" t="str">
            <v>macrophylla</v>
          </cell>
          <cell r="D520" t="str">
            <v>Guarea macrophylla</v>
          </cell>
          <cell r="E520" t="str">
            <v>Vahl</v>
          </cell>
          <cell r="F520" t="str">
            <v>MELIACEAE</v>
          </cell>
          <cell r="H520" t="str">
            <v>INDETERMINADO</v>
          </cell>
        </row>
        <row r="521">
          <cell r="A521">
            <v>520</v>
          </cell>
          <cell r="B521" t="str">
            <v>Guarea</v>
          </cell>
          <cell r="C521" t="str">
            <v>microcarpa</v>
          </cell>
          <cell r="D521" t="str">
            <v>Guarea microcarpa</v>
          </cell>
          <cell r="F521" t="str">
            <v>MELIACEAE</v>
          </cell>
          <cell r="H521" t="str">
            <v>INDETERMINADO</v>
          </cell>
        </row>
        <row r="522">
          <cell r="A522">
            <v>521</v>
          </cell>
          <cell r="B522" t="str">
            <v>Guarea</v>
          </cell>
          <cell r="C522" t="str">
            <v>pterorhachis</v>
          </cell>
          <cell r="D522" t="str">
            <v>Guarea pterorhachis</v>
          </cell>
          <cell r="E522" t="str">
            <v>Harms</v>
          </cell>
          <cell r="F522" t="str">
            <v>MELIACEAE</v>
          </cell>
          <cell r="G522" t="str">
            <v>Cucaracho-Guabillo colorado-
Pocora-Ocora-Pata de chancho</v>
          </cell>
          <cell r="H522" t="str">
            <v>INDETERMINADO</v>
          </cell>
        </row>
        <row r="523">
          <cell r="A523">
            <v>522</v>
          </cell>
          <cell r="B523" t="str">
            <v>Guarea</v>
          </cell>
          <cell r="C523" t="str">
            <v>pyriformis</v>
          </cell>
          <cell r="D523" t="str">
            <v>Guarea pyriformis</v>
          </cell>
          <cell r="E523" t="str">
            <v>T. D. Penn.</v>
          </cell>
          <cell r="F523" t="str">
            <v>MELIACEAE</v>
          </cell>
          <cell r="H523" t="str">
            <v>INDETERMINADO</v>
          </cell>
        </row>
        <row r="524">
          <cell r="A524">
            <v>523</v>
          </cell>
          <cell r="B524" t="str">
            <v>Guarea</v>
          </cell>
          <cell r="C524" t="str">
            <v>rhopalocarpa</v>
          </cell>
          <cell r="D524" t="str">
            <v>Guarea rhopalocarpa</v>
          </cell>
          <cell r="E524" t="str">
            <v>Radlk.</v>
          </cell>
          <cell r="F524" t="str">
            <v>MELIACEAE</v>
          </cell>
          <cell r="G524" t="str">
            <v>Cocora-Ocora-Pocora</v>
          </cell>
          <cell r="H524" t="str">
            <v>ESCIOFITO</v>
          </cell>
        </row>
        <row r="525">
          <cell r="A525">
            <v>524</v>
          </cell>
          <cell r="B525" t="str">
            <v>Guarea</v>
          </cell>
          <cell r="C525" t="str">
            <v>septentrionalis</v>
          </cell>
          <cell r="D525" t="str">
            <v>Guarea septentrionalis</v>
          </cell>
          <cell r="F525" t="str">
            <v>MELIACEAE</v>
          </cell>
          <cell r="H525" t="str">
            <v>INDETERMINADO</v>
          </cell>
        </row>
        <row r="526">
          <cell r="A526">
            <v>525</v>
          </cell>
          <cell r="B526" t="str">
            <v>Guarea</v>
          </cell>
          <cell r="C526" t="str">
            <v>sp</v>
          </cell>
          <cell r="D526" t="str">
            <v>Guarea sp</v>
          </cell>
          <cell r="F526" t="str">
            <v>MELIACEAE</v>
          </cell>
          <cell r="H526" t="str">
            <v>HELIOFITO DURABLE</v>
          </cell>
        </row>
        <row r="527">
          <cell r="A527">
            <v>526</v>
          </cell>
          <cell r="B527" t="str">
            <v>Guarea</v>
          </cell>
          <cell r="C527" t="str">
            <v>talamancana</v>
          </cell>
          <cell r="D527" t="str">
            <v>Guarea talamancana</v>
          </cell>
          <cell r="E527" t="str">
            <v>Gomez-Laur. &amp; M. Valerio</v>
          </cell>
          <cell r="F527" t="str">
            <v>MELIACEAE</v>
          </cell>
          <cell r="H527" t="str">
            <v>INDETERMINADO</v>
          </cell>
        </row>
        <row r="528">
          <cell r="A528">
            <v>527</v>
          </cell>
          <cell r="B528" t="str">
            <v>Guarea</v>
          </cell>
          <cell r="C528" t="str">
            <v>tonduzii</v>
          </cell>
          <cell r="D528" t="str">
            <v>Guarea tonduzii</v>
          </cell>
          <cell r="F528" t="str">
            <v>MELIACEAE</v>
          </cell>
          <cell r="H528" t="str">
            <v>INDETERMINADO</v>
          </cell>
        </row>
        <row r="529">
          <cell r="A529">
            <v>528</v>
          </cell>
          <cell r="B529" t="str">
            <v>Guarea</v>
          </cell>
          <cell r="C529" t="str">
            <v>williamsii</v>
          </cell>
          <cell r="D529" t="str">
            <v>Guarea williamsii</v>
          </cell>
          <cell r="E529" t="str">
            <v>C. DC.</v>
          </cell>
          <cell r="F529" t="str">
            <v>MELIACEAE</v>
          </cell>
          <cell r="H529" t="str">
            <v>INDETERMINADO</v>
          </cell>
        </row>
        <row r="530">
          <cell r="A530">
            <v>529</v>
          </cell>
          <cell r="B530" t="str">
            <v>Guatteria</v>
          </cell>
          <cell r="C530" t="str">
            <v>aeruginosa</v>
          </cell>
          <cell r="D530" t="str">
            <v>Guatteria aeruginosa</v>
          </cell>
          <cell r="E530" t="str">
            <v>Standl.</v>
          </cell>
          <cell r="F530" t="str">
            <v>ANNONACEAE</v>
          </cell>
          <cell r="G530" t="str">
            <v>Anonillo</v>
          </cell>
          <cell r="H530" t="str">
            <v>HELIOFITO DURABLE</v>
          </cell>
        </row>
        <row r="531">
          <cell r="A531">
            <v>530</v>
          </cell>
          <cell r="B531" t="str">
            <v>Guatteria</v>
          </cell>
          <cell r="C531" t="str">
            <v>amplifolia</v>
          </cell>
          <cell r="D531" t="str">
            <v>Guatteria amplifolia</v>
          </cell>
          <cell r="E531" t="str">
            <v>Triana &amp; Planch.</v>
          </cell>
          <cell r="F531" t="str">
            <v>ANNONACEAE</v>
          </cell>
          <cell r="G531" t="str">
            <v>Anonillo-Anonillo negro</v>
          </cell>
          <cell r="H531" t="str">
            <v>INDETERMINADO</v>
          </cell>
        </row>
        <row r="532">
          <cell r="A532">
            <v>531</v>
          </cell>
          <cell r="B532" t="str">
            <v>Guatteria</v>
          </cell>
          <cell r="C532" t="str">
            <v>chiriquiensis</v>
          </cell>
          <cell r="D532" t="str">
            <v>Guatteria chiriquiensis</v>
          </cell>
          <cell r="F532" t="str">
            <v>ANNONACEAE</v>
          </cell>
          <cell r="H532" t="str">
            <v>INDETERMINADO</v>
          </cell>
        </row>
        <row r="533">
          <cell r="A533">
            <v>532</v>
          </cell>
          <cell r="B533" t="str">
            <v>Guatteria</v>
          </cell>
          <cell r="C533" t="str">
            <v>diospyroides</v>
          </cell>
          <cell r="D533" t="str">
            <v>Guatteria diospyroides</v>
          </cell>
          <cell r="E533" t="str">
            <v>Baill.</v>
          </cell>
          <cell r="F533" t="str">
            <v>ANNONACEAE</v>
          </cell>
          <cell r="G533" t="str">
            <v>Anonillo</v>
          </cell>
          <cell r="H533" t="str">
            <v>HELIOFITO DURABLE</v>
          </cell>
        </row>
        <row r="534">
          <cell r="A534">
            <v>533</v>
          </cell>
          <cell r="B534" t="str">
            <v>Guatteria</v>
          </cell>
          <cell r="C534" t="str">
            <v>dolichopoda</v>
          </cell>
          <cell r="D534" t="str">
            <v>Guatteria dolichopoda</v>
          </cell>
          <cell r="E534" t="str">
            <v>Donn. Sm.</v>
          </cell>
          <cell r="F534" t="str">
            <v>ANNONACEAE</v>
          </cell>
          <cell r="G534" t="str">
            <v>Anonillo</v>
          </cell>
          <cell r="H534" t="str">
            <v>HELIOFITO DURABLE</v>
          </cell>
        </row>
        <row r="535">
          <cell r="A535">
            <v>534</v>
          </cell>
          <cell r="B535" t="str">
            <v>Guatteria</v>
          </cell>
          <cell r="C535" t="str">
            <v>oliviformis</v>
          </cell>
          <cell r="D535" t="str">
            <v>Guatteria oliviformis</v>
          </cell>
          <cell r="E535" t="str">
            <v>Donn. Sm.</v>
          </cell>
          <cell r="F535" t="str">
            <v>ANNONACEAE</v>
          </cell>
          <cell r="G535" t="str">
            <v>Anonillo</v>
          </cell>
          <cell r="H535" t="str">
            <v>HELIOFITO DURABLE</v>
          </cell>
        </row>
        <row r="536">
          <cell r="A536">
            <v>535</v>
          </cell>
          <cell r="B536" t="str">
            <v>Guatteria</v>
          </cell>
          <cell r="C536" t="str">
            <v>recurvisepala</v>
          </cell>
          <cell r="D536" t="str">
            <v>Guatteria recurvisepala</v>
          </cell>
          <cell r="E536" t="str">
            <v>R. E. Fr.</v>
          </cell>
          <cell r="F536" t="str">
            <v>ANNONACEAE</v>
          </cell>
          <cell r="G536" t="str">
            <v>Anonillo-Cirricillo</v>
          </cell>
          <cell r="H536" t="str">
            <v>HELIOFITO DURABLE</v>
          </cell>
        </row>
        <row r="537">
          <cell r="A537">
            <v>536</v>
          </cell>
          <cell r="B537" t="str">
            <v>Guatteria</v>
          </cell>
          <cell r="C537" t="str">
            <v>sp</v>
          </cell>
          <cell r="D537" t="str">
            <v>Guatteria sp</v>
          </cell>
          <cell r="F537" t="str">
            <v>ANNONACEAE</v>
          </cell>
          <cell r="G537" t="str">
            <v>Anonillo</v>
          </cell>
          <cell r="H537" t="str">
            <v>HELIOFITO DURABLE</v>
          </cell>
        </row>
        <row r="538">
          <cell r="A538">
            <v>537</v>
          </cell>
          <cell r="B538" t="str">
            <v>Guatteria</v>
          </cell>
          <cell r="C538" t="str">
            <v>tomentosa</v>
          </cell>
          <cell r="D538" t="str">
            <v>Guatteria tomentosa</v>
          </cell>
          <cell r="E538" t="str">
            <v>Rusby</v>
          </cell>
          <cell r="F538" t="str">
            <v>ANNONACEAE</v>
          </cell>
          <cell r="H538" t="str">
            <v>INDETERMINADO</v>
          </cell>
        </row>
        <row r="539">
          <cell r="A539">
            <v>538</v>
          </cell>
          <cell r="B539" t="str">
            <v>Guatteria</v>
          </cell>
          <cell r="C539" t="str">
            <v>tonduzii</v>
          </cell>
          <cell r="D539" t="str">
            <v>Guatteria tonduzii</v>
          </cell>
          <cell r="E539" t="str">
            <v>Diels</v>
          </cell>
          <cell r="F539" t="str">
            <v>ANNONACEAE</v>
          </cell>
          <cell r="G539" t="str">
            <v>Anonillo-Anonillo-Cirricillo</v>
          </cell>
          <cell r="H539" t="str">
            <v>HELIOFITO DURABLE</v>
          </cell>
        </row>
        <row r="540">
          <cell r="A540">
            <v>539</v>
          </cell>
          <cell r="B540" t="str">
            <v>Guazuma</v>
          </cell>
          <cell r="C540" t="str">
            <v>invira</v>
          </cell>
          <cell r="D540" t="str">
            <v>Guazuma invira</v>
          </cell>
          <cell r="E540" t="str">
            <v>(Willd.) G. Don</v>
          </cell>
          <cell r="F540" t="str">
            <v>STERCULIACEAE</v>
          </cell>
          <cell r="G540" t="str">
            <v>Guacimo</v>
          </cell>
          <cell r="H540" t="str">
            <v>INDETERMINADO</v>
          </cell>
        </row>
        <row r="541">
          <cell r="A541">
            <v>540</v>
          </cell>
          <cell r="B541" t="str">
            <v>Guazuma</v>
          </cell>
          <cell r="C541" t="str">
            <v xml:space="preserve">ulmifolia </v>
          </cell>
          <cell r="D541" t="str">
            <v xml:space="preserve">Guazuma ulmifolia </v>
          </cell>
          <cell r="E541" t="str">
            <v>Lamarck</v>
          </cell>
          <cell r="F541" t="str">
            <v>STERCULIACEAE</v>
          </cell>
          <cell r="G541" t="str">
            <v>Guacimo-Capulín-Guácimo-Guácimo 
ardilla-Guácimo blanco</v>
          </cell>
          <cell r="H541" t="str">
            <v>INDETERMINADO</v>
          </cell>
        </row>
        <row r="542">
          <cell r="A542">
            <v>541</v>
          </cell>
          <cell r="B542" t="str">
            <v>Guettarda</v>
          </cell>
          <cell r="C542" t="str">
            <v>crispiflora</v>
          </cell>
          <cell r="D542" t="str">
            <v>Guettarda crispiflora</v>
          </cell>
          <cell r="E542" t="str">
            <v>Vahl</v>
          </cell>
          <cell r="F542" t="str">
            <v>RUBIACEAE</v>
          </cell>
          <cell r="H542" t="str">
            <v>INDETERMINADO</v>
          </cell>
        </row>
        <row r="543">
          <cell r="A543">
            <v>542</v>
          </cell>
          <cell r="B543" t="str">
            <v>Guettarda</v>
          </cell>
          <cell r="C543" t="str">
            <v>foliacea</v>
          </cell>
          <cell r="D543" t="str">
            <v>Guettarda foliacea</v>
          </cell>
          <cell r="F543" t="str">
            <v>RUBIACEAE</v>
          </cell>
          <cell r="H543" t="str">
            <v>INDETERMINADO</v>
          </cell>
        </row>
        <row r="544">
          <cell r="A544">
            <v>543</v>
          </cell>
          <cell r="B544" t="str">
            <v>Guettarda</v>
          </cell>
          <cell r="C544" t="str">
            <v>macrosperma</v>
          </cell>
          <cell r="D544" t="str">
            <v>Guettarda macrosperma</v>
          </cell>
          <cell r="F544" t="str">
            <v>RUBIACEAE</v>
          </cell>
          <cell r="H544" t="str">
            <v>INDETERMINADO</v>
          </cell>
        </row>
        <row r="545">
          <cell r="A545">
            <v>544</v>
          </cell>
          <cell r="B545" t="str">
            <v>Guettarda</v>
          </cell>
          <cell r="C545" t="str">
            <v>poasana</v>
          </cell>
          <cell r="D545" t="str">
            <v>Guettarda poasana</v>
          </cell>
          <cell r="F545" t="str">
            <v>RUBIACEAE</v>
          </cell>
          <cell r="H545" t="str">
            <v>HELIOFITO DURABLE</v>
          </cell>
        </row>
        <row r="546">
          <cell r="A546">
            <v>545</v>
          </cell>
          <cell r="B546" t="str">
            <v>Guettarda</v>
          </cell>
          <cell r="C546" t="str">
            <v>sp</v>
          </cell>
          <cell r="D546" t="str">
            <v>Guettarda sp</v>
          </cell>
          <cell r="F546" t="str">
            <v>RUBIACEAE</v>
          </cell>
          <cell r="H546" t="str">
            <v>HELIOFITO DURABLE</v>
          </cell>
        </row>
        <row r="547">
          <cell r="A547">
            <v>546</v>
          </cell>
          <cell r="B547" t="str">
            <v>Guettarda</v>
          </cell>
          <cell r="C547" t="str">
            <v>turrialbana</v>
          </cell>
          <cell r="D547" t="str">
            <v>Guettarda turrialbana</v>
          </cell>
          <cell r="E547" t="str">
            <v>N. Zamora &amp; Poveda</v>
          </cell>
          <cell r="F547" t="str">
            <v>RUBIACEAE</v>
          </cell>
          <cell r="H547" t="str">
            <v>INDETERMINADO</v>
          </cell>
        </row>
        <row r="548">
          <cell r="A548">
            <v>547</v>
          </cell>
          <cell r="B548" t="str">
            <v>Gustavia</v>
          </cell>
          <cell r="C548" t="str">
            <v>brachycarpa</v>
          </cell>
          <cell r="D548" t="str">
            <v>Gustavia brachycarpa</v>
          </cell>
          <cell r="F548" t="str">
            <v>LECYTHIDACEAE</v>
          </cell>
          <cell r="H548" t="str">
            <v>INDETERMINADO</v>
          </cell>
        </row>
        <row r="549">
          <cell r="A549">
            <v>548</v>
          </cell>
          <cell r="B549" t="str">
            <v>Gymnanthes</v>
          </cell>
          <cell r="C549" t="str">
            <v>riparia</v>
          </cell>
          <cell r="D549" t="str">
            <v>Gymnanthes riparia</v>
          </cell>
          <cell r="E549" t="str">
            <v>(Schltdl.) UNK</v>
          </cell>
          <cell r="F549" t="str">
            <v>EUPHORBIACEAE</v>
          </cell>
          <cell r="H549" t="str">
            <v>INDETERMINADO</v>
          </cell>
        </row>
        <row r="550">
          <cell r="A550">
            <v>549</v>
          </cell>
          <cell r="B550" t="str">
            <v>Hamelia</v>
          </cell>
          <cell r="C550" t="str">
            <v>patens</v>
          </cell>
          <cell r="D550" t="str">
            <v>Hamelia patens</v>
          </cell>
          <cell r="E550" t="str">
            <v>Jacq.</v>
          </cell>
          <cell r="F550" t="str">
            <v>RUBIACEAE</v>
          </cell>
          <cell r="H550" t="str">
            <v>INDETERMINADO</v>
          </cell>
        </row>
        <row r="551">
          <cell r="A551">
            <v>550</v>
          </cell>
          <cell r="B551" t="str">
            <v>Hampea</v>
          </cell>
          <cell r="C551" t="str">
            <v>appendiculata</v>
          </cell>
          <cell r="D551" t="str">
            <v>Hampea appendiculata</v>
          </cell>
          <cell r="E551" t="str">
            <v>(Donn. Sm.) Standl.</v>
          </cell>
          <cell r="F551" t="str">
            <v>MALVACEAE</v>
          </cell>
          <cell r="G551" t="str">
            <v>Burio raton</v>
          </cell>
          <cell r="H551" t="str">
            <v>HELIOFITO EFIMERO</v>
          </cell>
        </row>
        <row r="552">
          <cell r="A552">
            <v>551</v>
          </cell>
          <cell r="B552" t="str">
            <v>Hampea</v>
          </cell>
          <cell r="C552" t="str">
            <v>sp</v>
          </cell>
          <cell r="D552" t="str">
            <v>Hampea sp</v>
          </cell>
          <cell r="F552" t="str">
            <v>MALVACEAE</v>
          </cell>
          <cell r="H552" t="str">
            <v>HELIOFITO EFIMERO</v>
          </cell>
        </row>
        <row r="553">
          <cell r="A553">
            <v>552</v>
          </cell>
          <cell r="B553" t="str">
            <v>Hasseltia</v>
          </cell>
          <cell r="C553" t="str">
            <v>floribunda</v>
          </cell>
          <cell r="D553" t="str">
            <v>Hasseltia floribunda</v>
          </cell>
          <cell r="E553" t="str">
            <v>Kunth</v>
          </cell>
          <cell r="F553" t="str">
            <v>FLACOURTIACEAE</v>
          </cell>
          <cell r="G553" t="str">
            <v>Flaco</v>
          </cell>
          <cell r="H553" t="str">
            <v>HELIOFITO DURABLE</v>
          </cell>
        </row>
        <row r="554">
          <cell r="A554">
            <v>553</v>
          </cell>
          <cell r="B554" t="str">
            <v>Hasseltia</v>
          </cell>
          <cell r="C554" t="str">
            <v>guatemalensis</v>
          </cell>
          <cell r="D554" t="str">
            <v>Hasseltia guatemalensis</v>
          </cell>
          <cell r="E554" t="str">
            <v>Warb.</v>
          </cell>
          <cell r="F554" t="str">
            <v>FLACOURTIACEAE</v>
          </cell>
          <cell r="H554" t="str">
            <v>INDETERMINADO</v>
          </cell>
        </row>
        <row r="555">
          <cell r="A555">
            <v>554</v>
          </cell>
          <cell r="B555" t="str">
            <v>Hasseltia</v>
          </cell>
          <cell r="C555" t="str">
            <v>sp</v>
          </cell>
          <cell r="D555" t="str">
            <v>Hasseltia sp</v>
          </cell>
          <cell r="F555" t="str">
            <v>FLACOURTIACEAE</v>
          </cell>
          <cell r="H555" t="str">
            <v>INDETERMINADO</v>
          </cell>
        </row>
        <row r="556">
          <cell r="A556">
            <v>555</v>
          </cell>
          <cell r="B556" t="str">
            <v>Hedyosmum</v>
          </cell>
          <cell r="C556" t="str">
            <v>bonplandianum</v>
          </cell>
          <cell r="D556" t="str">
            <v>Hedyosmum bonplandianum</v>
          </cell>
          <cell r="E556" t="str">
            <v>Kunth</v>
          </cell>
          <cell r="F556" t="str">
            <v>CHLORANTHACEAE</v>
          </cell>
          <cell r="H556" t="str">
            <v>HELIOFITO EFIMERO</v>
          </cell>
        </row>
        <row r="557">
          <cell r="A557">
            <v>556</v>
          </cell>
          <cell r="B557" t="str">
            <v>Hedyosmum</v>
          </cell>
          <cell r="C557" t="str">
            <v>costaricense</v>
          </cell>
          <cell r="D557" t="str">
            <v>Hedyosmum costaricense</v>
          </cell>
          <cell r="E557" t="str">
            <v>C. E. Wood</v>
          </cell>
          <cell r="F557" t="str">
            <v>CHLORANTHACEAE</v>
          </cell>
          <cell r="H557" t="str">
            <v>HELIOFITO EFIMERO</v>
          </cell>
        </row>
        <row r="558">
          <cell r="A558">
            <v>557</v>
          </cell>
          <cell r="B558" t="str">
            <v>Hedyosmum</v>
          </cell>
          <cell r="C558" t="str">
            <v>scaberrimum</v>
          </cell>
          <cell r="D558" t="str">
            <v>Hedyosmum scaberrimum</v>
          </cell>
          <cell r="E558" t="str">
            <v>Standl.</v>
          </cell>
          <cell r="F558" t="str">
            <v>CHLORANTHACEAE</v>
          </cell>
          <cell r="H558" t="str">
            <v>HELIOFITO EFIMERO</v>
          </cell>
        </row>
        <row r="559">
          <cell r="A559">
            <v>558</v>
          </cell>
          <cell r="B559" t="str">
            <v>Hedyosmum</v>
          </cell>
          <cell r="C559" t="str">
            <v>sp</v>
          </cell>
          <cell r="D559" t="str">
            <v>Hedyosmum sp</v>
          </cell>
          <cell r="F559" t="str">
            <v>CHLORANTHACEAE</v>
          </cell>
          <cell r="H559" t="str">
            <v>HELIOFITO EFIMERO</v>
          </cell>
        </row>
        <row r="560">
          <cell r="A560">
            <v>559</v>
          </cell>
          <cell r="B560" t="str">
            <v>Heisteria</v>
          </cell>
          <cell r="C560" t="str">
            <v>concinna</v>
          </cell>
          <cell r="D560" t="str">
            <v>Heisteria concinna</v>
          </cell>
          <cell r="E560" t="str">
            <v>Standl.</v>
          </cell>
          <cell r="F560" t="str">
            <v>OLACACEAE</v>
          </cell>
          <cell r="H560" t="str">
            <v>HELIOFITO DURABLE</v>
          </cell>
        </row>
        <row r="561">
          <cell r="A561">
            <v>560</v>
          </cell>
          <cell r="B561" t="str">
            <v>Heisteria</v>
          </cell>
          <cell r="C561" t="str">
            <v>cyanocarpa</v>
          </cell>
          <cell r="D561" t="str">
            <v>Heisteria cyanocarpa</v>
          </cell>
          <cell r="F561" t="str">
            <v>OLACACEAE</v>
          </cell>
          <cell r="H561" t="str">
            <v>INDETERMINADO</v>
          </cell>
        </row>
        <row r="562">
          <cell r="A562">
            <v>561</v>
          </cell>
          <cell r="B562" t="str">
            <v>Heisteria</v>
          </cell>
          <cell r="C562" t="str">
            <v>macrophylla</v>
          </cell>
          <cell r="D562" t="str">
            <v>Heisteria macrophylla</v>
          </cell>
          <cell r="F562" t="str">
            <v>OLACACEAE</v>
          </cell>
          <cell r="H562" t="str">
            <v>INDETERMINADO</v>
          </cell>
        </row>
        <row r="563">
          <cell r="A563">
            <v>562</v>
          </cell>
          <cell r="B563" t="str">
            <v>Heisteria</v>
          </cell>
          <cell r="C563" t="str">
            <v>scandens</v>
          </cell>
          <cell r="D563" t="str">
            <v>Heisteria scandens</v>
          </cell>
          <cell r="E563" t="str">
            <v>Ducke</v>
          </cell>
          <cell r="F563" t="str">
            <v>OLACACEAE</v>
          </cell>
          <cell r="H563" t="str">
            <v>INDETERMINADO</v>
          </cell>
        </row>
        <row r="564">
          <cell r="A564">
            <v>563</v>
          </cell>
          <cell r="B564" t="str">
            <v>Heisteria</v>
          </cell>
          <cell r="C564" t="str">
            <v>sp</v>
          </cell>
          <cell r="D564" t="str">
            <v>Heisteria sp</v>
          </cell>
          <cell r="F564" t="str">
            <v>OLACACEAE</v>
          </cell>
          <cell r="H564" t="str">
            <v>INDETERMINADO</v>
          </cell>
        </row>
        <row r="565">
          <cell r="A565">
            <v>564</v>
          </cell>
          <cell r="B565" t="str">
            <v>Heliconia</v>
          </cell>
          <cell r="C565" t="str">
            <v>pogonantha</v>
          </cell>
          <cell r="D565" t="str">
            <v>Heliconia pogonantha</v>
          </cell>
          <cell r="E565" t="str">
            <v>Cufod.</v>
          </cell>
          <cell r="F565" t="str">
            <v>HELICONIACEAE</v>
          </cell>
          <cell r="H565" t="str">
            <v>PIONERA</v>
          </cell>
        </row>
        <row r="566">
          <cell r="A566">
            <v>565</v>
          </cell>
          <cell r="B566" t="str">
            <v>Helicostylis</v>
          </cell>
          <cell r="C566" t="str">
            <v>tovarensis</v>
          </cell>
          <cell r="D566" t="str">
            <v>Helicostylis tovarensis</v>
          </cell>
          <cell r="E566" t="str">
            <v>(UNK &amp; H. Karst.) C. C. Berg</v>
          </cell>
          <cell r="F566" t="str">
            <v>MORACEAE</v>
          </cell>
          <cell r="H566" t="str">
            <v>ESCIOFITO</v>
          </cell>
        </row>
        <row r="567">
          <cell r="A567">
            <v>566</v>
          </cell>
          <cell r="B567" t="str">
            <v>Heliocarpus</v>
          </cell>
          <cell r="C567" t="str">
            <v>appendiculatus</v>
          </cell>
          <cell r="D567" t="str">
            <v>Heliocarpus appendiculatus</v>
          </cell>
          <cell r="E567" t="str">
            <v>Turcz.</v>
          </cell>
          <cell r="F567" t="str">
            <v>TILIACEAE</v>
          </cell>
          <cell r="G567" t="str">
            <v>Burio-Buría-Burillo-Burío patón-Buriogre-G?ii+krá 
(Brunka)-Rú? ura+gró (Térraba) Stsa (Bribrí)-Tsa-ri (Cabécar)</v>
          </cell>
          <cell r="H567" t="str">
            <v>HELIOFITO EFIMERO</v>
          </cell>
        </row>
        <row r="568">
          <cell r="A568">
            <v>567</v>
          </cell>
          <cell r="B568" t="str">
            <v>Heliocarpus</v>
          </cell>
          <cell r="C568" t="str">
            <v>sp</v>
          </cell>
          <cell r="D568" t="str">
            <v>Heliocarpus sp</v>
          </cell>
          <cell r="F568" t="str">
            <v>TILIACEAE</v>
          </cell>
          <cell r="H568" t="str">
            <v>HELIOFITO EFIMERO</v>
          </cell>
        </row>
        <row r="569">
          <cell r="A569">
            <v>568</v>
          </cell>
          <cell r="B569" t="str">
            <v>Henriettea</v>
          </cell>
          <cell r="C569" t="str">
            <v>fascicularis</v>
          </cell>
          <cell r="D569" t="str">
            <v>Henriettea fascicularis</v>
          </cell>
          <cell r="F569" t="str">
            <v>MELASTOMATACEAE</v>
          </cell>
          <cell r="H569" t="str">
            <v>INDETERMINADO</v>
          </cell>
        </row>
        <row r="570">
          <cell r="A570">
            <v>569</v>
          </cell>
          <cell r="B570" t="str">
            <v>Henriettea</v>
          </cell>
          <cell r="C570" t="str">
            <v>odorata</v>
          </cell>
          <cell r="D570" t="str">
            <v>Henriettea odorata</v>
          </cell>
          <cell r="E570" t="str">
            <v>(Markgr.) Almeda</v>
          </cell>
          <cell r="F570" t="str">
            <v>MELASTOMATACEAE</v>
          </cell>
          <cell r="H570" t="str">
            <v>HELIOFITO DURABLE</v>
          </cell>
        </row>
        <row r="571">
          <cell r="A571">
            <v>570</v>
          </cell>
          <cell r="B571" t="str">
            <v>Henriettea</v>
          </cell>
          <cell r="C571" t="str">
            <v>panamensis</v>
          </cell>
          <cell r="D571" t="str">
            <v>Henriettea panamensis</v>
          </cell>
          <cell r="F571" t="str">
            <v>MELASTOMATACEAE</v>
          </cell>
          <cell r="H571" t="str">
            <v>INDETERMINADO</v>
          </cell>
        </row>
        <row r="572">
          <cell r="A572">
            <v>571</v>
          </cell>
          <cell r="B572" t="str">
            <v>Henriettea</v>
          </cell>
          <cell r="C572" t="str">
            <v>sp</v>
          </cell>
          <cell r="D572" t="str">
            <v>Henriettea sp</v>
          </cell>
          <cell r="F572" t="str">
            <v>MELASTOMATACEAE</v>
          </cell>
          <cell r="H572" t="str">
            <v>INDETERMINADO</v>
          </cell>
        </row>
        <row r="573">
          <cell r="A573">
            <v>572</v>
          </cell>
          <cell r="B573" t="str">
            <v>Henriettea</v>
          </cell>
          <cell r="C573" t="str">
            <v>succosa</v>
          </cell>
          <cell r="D573" t="str">
            <v>Henriettea succosa</v>
          </cell>
          <cell r="E573" t="str">
            <v>(Aubl.) DC.</v>
          </cell>
          <cell r="F573" t="str">
            <v>MELASTOMATACEAE</v>
          </cell>
          <cell r="H573" t="str">
            <v>INDETERMINADO</v>
          </cell>
        </row>
        <row r="574">
          <cell r="A574">
            <v>573</v>
          </cell>
          <cell r="B574" t="str">
            <v>Henriettea</v>
          </cell>
          <cell r="C574" t="str">
            <v>tuberculosa</v>
          </cell>
          <cell r="D574" t="str">
            <v>Henriettea tuberculosa</v>
          </cell>
          <cell r="E574" t="str">
            <v>(Donn. Sm.) L. O. Williams</v>
          </cell>
          <cell r="F574" t="str">
            <v>MELASTOMATACEAE</v>
          </cell>
          <cell r="H574" t="str">
            <v>HELIOFITO DURABLE</v>
          </cell>
        </row>
        <row r="575">
          <cell r="A575">
            <v>574</v>
          </cell>
          <cell r="B575" t="str">
            <v>Hernandia</v>
          </cell>
          <cell r="C575" t="str">
            <v>didymantha</v>
          </cell>
          <cell r="D575" t="str">
            <v>Hernandia didymantha</v>
          </cell>
          <cell r="E575" t="str">
            <v>Donn. Sm.</v>
          </cell>
          <cell r="F575" t="str">
            <v>HERNANDIACEAE</v>
          </cell>
          <cell r="G575" t="str">
            <v>Zopilote-Laurel-Mastate-Mondongo
-Muñeco-Zoncho-Zopilote</v>
          </cell>
          <cell r="H575" t="str">
            <v>HELIOFITO DURABLE</v>
          </cell>
        </row>
        <row r="576">
          <cell r="A576">
            <v>575</v>
          </cell>
          <cell r="B576" t="str">
            <v>Hernandia</v>
          </cell>
          <cell r="C576" t="str">
            <v>stenura</v>
          </cell>
          <cell r="D576" t="str">
            <v>Hernandia stenura</v>
          </cell>
          <cell r="E576" t="str">
            <v>Standl.</v>
          </cell>
          <cell r="F576" t="str">
            <v>HERNANDIACEAE</v>
          </cell>
          <cell r="G576" t="str">
            <v>Zopilote-Chayotillo-Muñeco</v>
          </cell>
          <cell r="H576" t="str">
            <v>HELIOFITO DURABLE</v>
          </cell>
        </row>
        <row r="577">
          <cell r="A577">
            <v>576</v>
          </cell>
          <cell r="B577" t="str">
            <v>Herrania</v>
          </cell>
          <cell r="C577" t="str">
            <v>purpurea</v>
          </cell>
          <cell r="D577" t="str">
            <v>Herrania purpurea</v>
          </cell>
          <cell r="F577" t="str">
            <v>STERCULIACEAE</v>
          </cell>
          <cell r="G577" t="str">
            <v>Cacao de mico</v>
          </cell>
          <cell r="H577" t="str">
            <v>INDETERMINADO</v>
          </cell>
        </row>
        <row r="578">
          <cell r="A578">
            <v>577</v>
          </cell>
          <cell r="B578" t="str">
            <v>Heteropterys</v>
          </cell>
          <cell r="C578" t="str">
            <v>macrostachya</v>
          </cell>
          <cell r="D578" t="str">
            <v>Heteropterys macrostachya</v>
          </cell>
          <cell r="E578" t="str">
            <v>A. Juss.</v>
          </cell>
          <cell r="F578" t="str">
            <v>MALPIGHIACEAE</v>
          </cell>
          <cell r="H578" t="str">
            <v>INDETERMINADO</v>
          </cell>
        </row>
        <row r="579">
          <cell r="A579">
            <v>578</v>
          </cell>
          <cell r="B579" t="str">
            <v>Hevea</v>
          </cell>
          <cell r="C579" t="str">
            <v>brasiliensis</v>
          </cell>
          <cell r="D579" t="str">
            <v>Hevea brasiliensis</v>
          </cell>
          <cell r="E579" t="str">
            <v>Mull. Arg.</v>
          </cell>
          <cell r="F579" t="str">
            <v>EUPHORBIACEAE</v>
          </cell>
          <cell r="H579" t="str">
            <v>INDETERMINADO</v>
          </cell>
        </row>
        <row r="580">
          <cell r="A580">
            <v>579</v>
          </cell>
          <cell r="B580" t="str">
            <v>Hibiscus</v>
          </cell>
          <cell r="C580" t="str">
            <v>pernambucensis</v>
          </cell>
          <cell r="D580" t="str">
            <v>Hibiscus pernambucensis</v>
          </cell>
          <cell r="F580" t="str">
            <v>MALVACEAE</v>
          </cell>
          <cell r="G580" t="str">
            <v>Majagua</v>
          </cell>
          <cell r="H580" t="str">
            <v>INDETERMINADO</v>
          </cell>
        </row>
        <row r="581">
          <cell r="A581">
            <v>580</v>
          </cell>
          <cell r="B581" t="str">
            <v>Hippotis</v>
          </cell>
          <cell r="C581" t="str">
            <v>albiflora</v>
          </cell>
          <cell r="D581" t="str">
            <v>Hippotis albiflora</v>
          </cell>
          <cell r="E581" t="str">
            <v>H. Karst.</v>
          </cell>
          <cell r="F581" t="str">
            <v>RUBIACEAE</v>
          </cell>
          <cell r="G581" t="str">
            <v>Cafecillo</v>
          </cell>
          <cell r="H581" t="str">
            <v>HELIOFITO DURABLE</v>
          </cell>
        </row>
        <row r="582">
          <cell r="A582">
            <v>581</v>
          </cell>
          <cell r="B582" t="str">
            <v>Hippotis</v>
          </cell>
          <cell r="C582" t="str">
            <v>panamensis</v>
          </cell>
          <cell r="D582" t="str">
            <v>Hippotis panamensis</v>
          </cell>
          <cell r="F582" t="str">
            <v>RUBIACEAE</v>
          </cell>
          <cell r="G582" t="str">
            <v>Cafecillo</v>
          </cell>
          <cell r="H582" t="str">
            <v>HELIOFITO DURABLE</v>
          </cell>
        </row>
        <row r="583">
          <cell r="A583">
            <v>582</v>
          </cell>
          <cell r="B583" t="str">
            <v>Hirtella</v>
          </cell>
          <cell r="C583" t="str">
            <v>americana</v>
          </cell>
          <cell r="D583" t="str">
            <v>Hirtella americana</v>
          </cell>
          <cell r="E583" t="str">
            <v>L.</v>
          </cell>
          <cell r="F583" t="str">
            <v>CHRYSOBALANACEAE</v>
          </cell>
          <cell r="H583" t="str">
            <v>ESCIOFITO</v>
          </cell>
        </row>
        <row r="584">
          <cell r="A584">
            <v>583</v>
          </cell>
          <cell r="B584" t="str">
            <v>Hirtella</v>
          </cell>
          <cell r="C584" t="str">
            <v>guatemalensis</v>
          </cell>
          <cell r="D584" t="str">
            <v>Hirtella guatemalensis</v>
          </cell>
          <cell r="E584" t="str">
            <v>Standl.</v>
          </cell>
          <cell r="F584" t="str">
            <v>CHRYSOBALANACEAE</v>
          </cell>
          <cell r="H584" t="str">
            <v>INDETERMINADO</v>
          </cell>
        </row>
        <row r="585">
          <cell r="A585">
            <v>584</v>
          </cell>
          <cell r="B585" t="str">
            <v>Hirtella</v>
          </cell>
          <cell r="C585" t="str">
            <v>lemsii</v>
          </cell>
          <cell r="D585" t="str">
            <v>Hirtella lemsii</v>
          </cell>
          <cell r="E585" t="str">
            <v>L.O. Williams &amp; Prance</v>
          </cell>
          <cell r="F585" t="str">
            <v>CHRYSOBALANACEAE</v>
          </cell>
          <cell r="H585" t="str">
            <v>INDETERMINADO</v>
          </cell>
        </row>
        <row r="586">
          <cell r="A586">
            <v>585</v>
          </cell>
          <cell r="B586" t="str">
            <v>Hirtella</v>
          </cell>
          <cell r="C586" t="str">
            <v>media</v>
          </cell>
          <cell r="D586" t="str">
            <v>Hirtella media</v>
          </cell>
          <cell r="E586" t="str">
            <v>Standl.</v>
          </cell>
          <cell r="F586" t="str">
            <v>CHRYSOBALANACEAE</v>
          </cell>
          <cell r="H586" t="str">
            <v>INDETERMINADO</v>
          </cell>
        </row>
        <row r="587">
          <cell r="A587">
            <v>586</v>
          </cell>
          <cell r="B587" t="str">
            <v>Hirtella</v>
          </cell>
          <cell r="C587" t="str">
            <v>racemosa</v>
          </cell>
          <cell r="D587" t="str">
            <v>Hirtella racemosa</v>
          </cell>
          <cell r="F587" t="str">
            <v>CHRYSOBALANACEAE</v>
          </cell>
          <cell r="H587" t="str">
            <v>INDETERMINADO</v>
          </cell>
        </row>
        <row r="588">
          <cell r="A588">
            <v>587</v>
          </cell>
          <cell r="B588" t="str">
            <v>Hirtella</v>
          </cell>
          <cell r="C588" t="str">
            <v>sp</v>
          </cell>
          <cell r="D588" t="str">
            <v>Hirtella sp</v>
          </cell>
          <cell r="F588" t="str">
            <v>CHRYSOBALANACEAE</v>
          </cell>
          <cell r="H588" t="str">
            <v>INDETERMINADO</v>
          </cell>
        </row>
        <row r="589">
          <cell r="A589">
            <v>588</v>
          </cell>
          <cell r="B589" t="str">
            <v>Hirtella</v>
          </cell>
          <cell r="C589" t="str">
            <v>triandra</v>
          </cell>
          <cell r="D589" t="str">
            <v>Hirtella triandra</v>
          </cell>
          <cell r="E589" t="str">
            <v>Sw.</v>
          </cell>
          <cell r="F589" t="str">
            <v>CHRYSOBALANACEAE</v>
          </cell>
          <cell r="G589" t="str">
            <v>Chicharrón-Sudor de buey</v>
          </cell>
          <cell r="H589" t="str">
            <v>ESCIOFITO</v>
          </cell>
        </row>
        <row r="590">
          <cell r="A590">
            <v>589</v>
          </cell>
          <cell r="B590" t="str">
            <v>Hirtella</v>
          </cell>
          <cell r="C590" t="str">
            <v>tubiflora</v>
          </cell>
          <cell r="D590" t="str">
            <v>Hirtella tubiflora</v>
          </cell>
          <cell r="E590" t="str">
            <v>Cuatrec.</v>
          </cell>
          <cell r="F590" t="str">
            <v>CHRYSOBALANACEAE</v>
          </cell>
          <cell r="H590" t="str">
            <v>INDETERMINADO</v>
          </cell>
        </row>
        <row r="591">
          <cell r="A591">
            <v>590</v>
          </cell>
          <cell r="B591" t="str">
            <v>Homalium</v>
          </cell>
          <cell r="C591" t="str">
            <v>racemosum</v>
          </cell>
          <cell r="D591" t="str">
            <v>Homalium racemosum</v>
          </cell>
          <cell r="F591" t="str">
            <v>FLACOURTIACEAE</v>
          </cell>
          <cell r="G591" t="str">
            <v>Espino blanco</v>
          </cell>
          <cell r="H591" t="str">
            <v>ESCIOFITO</v>
          </cell>
        </row>
        <row r="592">
          <cell r="A592">
            <v>591</v>
          </cell>
          <cell r="B592" t="str">
            <v>Humiriastrum</v>
          </cell>
          <cell r="C592" t="str">
            <v>diguense</v>
          </cell>
          <cell r="D592" t="str">
            <v>Humiriastrum diguense</v>
          </cell>
          <cell r="E592" t="str">
            <v>Cuatrec.</v>
          </cell>
          <cell r="F592" t="str">
            <v>HUMIRIACEAE</v>
          </cell>
          <cell r="G592" t="str">
            <v>Lorito-Campano-Campano blanco-Chiricano-Chiricano
alegre-Chiricano triste-Loro-Níspero-Níspero lorito</v>
          </cell>
          <cell r="H592" t="str">
            <v>HELIOFITO DURABLE</v>
          </cell>
        </row>
        <row r="593">
          <cell r="A593">
            <v>592</v>
          </cell>
          <cell r="B593" t="str">
            <v>Hydrangea</v>
          </cell>
          <cell r="C593" t="str">
            <v>peruviana</v>
          </cell>
          <cell r="D593" t="str">
            <v>Hydrangea peruviana</v>
          </cell>
          <cell r="E593" t="str">
            <v>Moric.</v>
          </cell>
          <cell r="F593" t="str">
            <v>HYDRANGEACEAE</v>
          </cell>
          <cell r="H593" t="str">
            <v>INDETERMINADO</v>
          </cell>
        </row>
        <row r="594">
          <cell r="A594">
            <v>593</v>
          </cell>
          <cell r="B594" t="str">
            <v>Hyeronima</v>
          </cell>
          <cell r="C594" t="str">
            <v>alchorneoides</v>
          </cell>
          <cell r="D594" t="str">
            <v>Hyeronima alchorneoides</v>
          </cell>
          <cell r="E594" t="str">
            <v>Allemao</v>
          </cell>
          <cell r="F594" t="str">
            <v>EUPHORBIACEAE</v>
          </cell>
          <cell r="G594" t="str">
            <v>Pilon-Zapatero</v>
          </cell>
          <cell r="H594" t="str">
            <v>HELIOFITO DURABLE</v>
          </cell>
        </row>
        <row r="595">
          <cell r="A595">
            <v>594</v>
          </cell>
          <cell r="B595" t="str">
            <v>Hyeronima</v>
          </cell>
          <cell r="C595" t="str">
            <v>oblonga</v>
          </cell>
          <cell r="D595" t="str">
            <v>Hyeronima oblonga</v>
          </cell>
          <cell r="E595" t="str">
            <v>(Tul.) Mull. Arg.</v>
          </cell>
          <cell r="F595" t="str">
            <v>EUPHORBIACEAE</v>
          </cell>
          <cell r="G595" t="str">
            <v>Pilon</v>
          </cell>
          <cell r="H595" t="str">
            <v>HELIOFITO DURABLE</v>
          </cell>
        </row>
        <row r="596">
          <cell r="A596">
            <v>595</v>
          </cell>
          <cell r="B596" t="str">
            <v>Hyeronima</v>
          </cell>
          <cell r="C596" t="str">
            <v>sp</v>
          </cell>
          <cell r="D596" t="str">
            <v>Hyeronima sp</v>
          </cell>
          <cell r="F596" t="str">
            <v>EUPHORBIACEAE</v>
          </cell>
          <cell r="H596" t="str">
            <v>HELIOFITO DURABLE</v>
          </cell>
        </row>
        <row r="597">
          <cell r="A597">
            <v>596</v>
          </cell>
          <cell r="B597" t="str">
            <v>Hymenaea</v>
          </cell>
          <cell r="C597" t="str">
            <v>courbaril</v>
          </cell>
          <cell r="D597" t="str">
            <v>Hymenaea courbaril</v>
          </cell>
          <cell r="F597" t="str">
            <v>FABACEAE/CAES.</v>
          </cell>
          <cell r="G597" t="str">
            <v>Guapinol-Algarrobo-Cuapinol-Nancitón-Ok ól,Surix+krá 
(Brunka)-T?i-t?i-ña-ú (Cabécar)-T?má (Térraba)</v>
          </cell>
          <cell r="H597" t="str">
            <v>INDETERMINADO</v>
          </cell>
        </row>
        <row r="598">
          <cell r="A598">
            <v>597</v>
          </cell>
          <cell r="B598" t="str">
            <v>Hymenolobium</v>
          </cell>
          <cell r="C598" t="str">
            <v>mesoamericanum</v>
          </cell>
          <cell r="D598" t="str">
            <v>Hymenolobium mesoamericanum</v>
          </cell>
          <cell r="E598" t="str">
            <v>H.C. Lima</v>
          </cell>
          <cell r="F598" t="str">
            <v>FABACEAE/PAP.</v>
          </cell>
          <cell r="G598" t="str">
            <v>Cola de pavo</v>
          </cell>
          <cell r="H598" t="str">
            <v>HELIOFITO DURABLE</v>
          </cell>
        </row>
        <row r="599">
          <cell r="A599">
            <v>598</v>
          </cell>
          <cell r="B599" t="str">
            <v>Hyperbaena</v>
          </cell>
          <cell r="C599" t="str">
            <v>leptobotryosa</v>
          </cell>
          <cell r="D599" t="str">
            <v>Hyperbaena leptobotryosa</v>
          </cell>
          <cell r="F599" t="str">
            <v>MENISPERMACEAE</v>
          </cell>
          <cell r="H599" t="str">
            <v>INDETERMINADO</v>
          </cell>
        </row>
        <row r="600">
          <cell r="A600">
            <v>599</v>
          </cell>
          <cell r="B600" t="str">
            <v>Ilex</v>
          </cell>
          <cell r="C600" t="str">
            <v>lamprophylla</v>
          </cell>
          <cell r="D600" t="str">
            <v>Ilex lamprophylla</v>
          </cell>
          <cell r="E600" t="str">
            <v>Standl.</v>
          </cell>
          <cell r="F600" t="str">
            <v>AQUIFOLIACEAE</v>
          </cell>
          <cell r="H600" t="str">
            <v>HELIOFITO DURABLE</v>
          </cell>
        </row>
        <row r="601">
          <cell r="A601">
            <v>600</v>
          </cell>
          <cell r="B601" t="str">
            <v>Ilex</v>
          </cell>
          <cell r="C601" t="str">
            <v>skutchii</v>
          </cell>
          <cell r="D601" t="str">
            <v>Ilex skutchii</v>
          </cell>
          <cell r="E601" t="str">
            <v>Edwin ex T. R. Dudley &amp; W.J. Hahn</v>
          </cell>
          <cell r="F601" t="str">
            <v>AQUIFOLIACEAE</v>
          </cell>
          <cell r="G601" t="str">
            <v>Campano blanco-Campano blanco-
Danto-Plomillo-Siete cueros</v>
          </cell>
          <cell r="H601" t="str">
            <v>ESCIOFITO</v>
          </cell>
        </row>
        <row r="602">
          <cell r="A602">
            <v>601</v>
          </cell>
          <cell r="B602" t="str">
            <v>Ilex</v>
          </cell>
          <cell r="C602" t="str">
            <v xml:space="preserve">vulcanicola </v>
          </cell>
          <cell r="D602" t="str">
            <v xml:space="preserve">Ilex vulcanicola </v>
          </cell>
          <cell r="E602" t="str">
            <v>Standl</v>
          </cell>
          <cell r="F602" t="str">
            <v>AQUIFOLIACEAE</v>
          </cell>
          <cell r="H602" t="str">
            <v>ESCIOFITO</v>
          </cell>
        </row>
        <row r="603">
          <cell r="A603">
            <v>602</v>
          </cell>
          <cell r="B603" t="str">
            <v>Ilex</v>
          </cell>
          <cell r="C603" t="str">
            <v>sp</v>
          </cell>
          <cell r="D603" t="str">
            <v>Ilex sp</v>
          </cell>
          <cell r="F603" t="str">
            <v>AQUIFOLIACEAE</v>
          </cell>
          <cell r="H603" t="str">
            <v>INDETERMINADO</v>
          </cell>
        </row>
        <row r="604">
          <cell r="A604">
            <v>603</v>
          </cell>
          <cell r="B604" t="str">
            <v>Inga</v>
          </cell>
          <cell r="C604" t="str">
            <v>acuminata</v>
          </cell>
          <cell r="D604" t="str">
            <v>Inga acuminata</v>
          </cell>
          <cell r="E604" t="str">
            <v>Benth.</v>
          </cell>
          <cell r="F604" t="str">
            <v>FABACEAE/MIM.</v>
          </cell>
          <cell r="G604" t="str">
            <v>Guaba</v>
          </cell>
          <cell r="H604" t="str">
            <v>HELIOFITO DURABLE</v>
          </cell>
        </row>
        <row r="605">
          <cell r="A605">
            <v>604</v>
          </cell>
          <cell r="B605" t="str">
            <v>Inga</v>
          </cell>
          <cell r="C605" t="str">
            <v>aff. capitata</v>
          </cell>
          <cell r="D605" t="str">
            <v>Inga aff. capitata</v>
          </cell>
          <cell r="E605" t="str">
            <v>Desv.</v>
          </cell>
          <cell r="F605" t="str">
            <v>FABACEAE/MIM.</v>
          </cell>
          <cell r="H605" t="str">
            <v>INDETERMINADO</v>
          </cell>
        </row>
        <row r="606">
          <cell r="A606">
            <v>605</v>
          </cell>
          <cell r="B606" t="str">
            <v>Inga</v>
          </cell>
          <cell r="C606" t="str">
            <v>aff. jinicuil</v>
          </cell>
          <cell r="D606" t="str">
            <v>Inga aff. jinicuil</v>
          </cell>
          <cell r="E606" t="str">
            <v>G. Don</v>
          </cell>
          <cell r="F606" t="str">
            <v>FABACEAE/MIM.</v>
          </cell>
          <cell r="H606" t="str">
            <v>INDETERMINADO</v>
          </cell>
        </row>
        <row r="607">
          <cell r="A607">
            <v>606</v>
          </cell>
          <cell r="B607" t="str">
            <v>Inga</v>
          </cell>
          <cell r="C607" t="str">
            <v>alba</v>
          </cell>
          <cell r="D607" t="str">
            <v>Inga alba</v>
          </cell>
          <cell r="E607" t="str">
            <v>(Sw.) Willd.</v>
          </cell>
          <cell r="F607" t="str">
            <v>FABACEAE/MIM.</v>
          </cell>
          <cell r="G607" t="str">
            <v>Guabo ron ron-Guabo colorado-Guaba
-Guaba colorada-Guaba ronron-Guabo</v>
          </cell>
          <cell r="H607" t="str">
            <v>HELIOFITO DURABLE</v>
          </cell>
        </row>
        <row r="608">
          <cell r="A608">
            <v>607</v>
          </cell>
          <cell r="B608" t="str">
            <v>Inga</v>
          </cell>
          <cell r="C608" t="str">
            <v>allenii</v>
          </cell>
          <cell r="D608" t="str">
            <v>Inga allenii</v>
          </cell>
          <cell r="E608" t="str">
            <v>Jorge León</v>
          </cell>
          <cell r="F608" t="str">
            <v>FABACEAE/MIM.</v>
          </cell>
          <cell r="H608" t="str">
            <v>HELIOFITO DURABLE</v>
          </cell>
        </row>
        <row r="609">
          <cell r="A609">
            <v>608</v>
          </cell>
          <cell r="B609" t="str">
            <v>Inga</v>
          </cell>
          <cell r="C609" t="str">
            <v>barbourii</v>
          </cell>
          <cell r="D609" t="str">
            <v>Inga barbourii</v>
          </cell>
          <cell r="E609" t="str">
            <v>Standl.</v>
          </cell>
          <cell r="F609" t="str">
            <v>FABACEAE/MIM.</v>
          </cell>
          <cell r="H609" t="str">
            <v>INDETERMINADO</v>
          </cell>
        </row>
        <row r="610">
          <cell r="A610">
            <v>609</v>
          </cell>
          <cell r="B610" t="str">
            <v>Inga</v>
          </cell>
          <cell r="C610" t="str">
            <v>callicarpa</v>
          </cell>
          <cell r="D610" t="str">
            <v>Inga callicarpa</v>
          </cell>
          <cell r="F610" t="str">
            <v>FABACEAE/MIM.</v>
          </cell>
          <cell r="H610" t="str">
            <v>INDETERMINADO</v>
          </cell>
        </row>
        <row r="611">
          <cell r="A611">
            <v>610</v>
          </cell>
          <cell r="B611" t="str">
            <v>Inga</v>
          </cell>
          <cell r="C611" t="str">
            <v>chocoensis</v>
          </cell>
          <cell r="D611" t="str">
            <v>Inga chocoensis</v>
          </cell>
          <cell r="E611" t="str">
            <v>Killip ex T. S. Elias</v>
          </cell>
          <cell r="F611" t="str">
            <v>FABACEAE/MIM.</v>
          </cell>
          <cell r="G611" t="str">
            <v>Guaba</v>
          </cell>
          <cell r="H611" t="str">
            <v>HELIOFITO DURABLE</v>
          </cell>
        </row>
        <row r="612">
          <cell r="A612">
            <v>611</v>
          </cell>
          <cell r="B612" t="str">
            <v>Inga</v>
          </cell>
          <cell r="C612" t="str">
            <v>ciliata</v>
          </cell>
          <cell r="D612" t="str">
            <v>Inga ciliata</v>
          </cell>
          <cell r="E612" t="str">
            <v>C. Presl</v>
          </cell>
          <cell r="F612" t="str">
            <v>FABACEAE/MIM.</v>
          </cell>
          <cell r="H612" t="str">
            <v>INDETERMINADO</v>
          </cell>
        </row>
        <row r="613">
          <cell r="A613">
            <v>612</v>
          </cell>
          <cell r="B613" t="str">
            <v>Inga</v>
          </cell>
          <cell r="C613" t="str">
            <v>cocleensis</v>
          </cell>
          <cell r="D613" t="str">
            <v>Inga cocleensis</v>
          </cell>
          <cell r="E613" t="str">
            <v>Pittier</v>
          </cell>
          <cell r="F613" t="str">
            <v>FABACEAE/MIM.</v>
          </cell>
          <cell r="H613" t="str">
            <v>HELIOFITO DURABLE</v>
          </cell>
        </row>
        <row r="614">
          <cell r="A614">
            <v>613</v>
          </cell>
          <cell r="B614" t="str">
            <v>Inga</v>
          </cell>
          <cell r="C614" t="str">
            <v>coprocarpa</v>
          </cell>
          <cell r="D614" t="str">
            <v>Inga coprocarpa</v>
          </cell>
          <cell r="E614" t="str">
            <v>N. Zamora &amp; Poveda</v>
          </cell>
          <cell r="F614" t="str">
            <v>FABACEAE/MIM.</v>
          </cell>
          <cell r="H614" t="str">
            <v>HELIOFITO DURABLE</v>
          </cell>
        </row>
        <row r="615">
          <cell r="A615">
            <v>614</v>
          </cell>
          <cell r="B615" t="str">
            <v>Inga</v>
          </cell>
          <cell r="C615" t="str">
            <v>coruscans</v>
          </cell>
          <cell r="D615" t="str">
            <v>Inga coruscans</v>
          </cell>
          <cell r="F615" t="str">
            <v>FABACEAE/MIM.</v>
          </cell>
          <cell r="G615" t="str">
            <v>Guaba-Guaba blanca-Guaba peluda-Guabo-Guabo
colorado-Guabo ron ron-Gaba colorada</v>
          </cell>
          <cell r="H615" t="str">
            <v>INDETERMINADO</v>
          </cell>
        </row>
        <row r="616">
          <cell r="A616">
            <v>615</v>
          </cell>
          <cell r="B616" t="str">
            <v>Inga</v>
          </cell>
          <cell r="C616" t="str">
            <v>densiflora</v>
          </cell>
          <cell r="D616" t="str">
            <v>Inga densiflora</v>
          </cell>
          <cell r="E616" t="str">
            <v>Benth.</v>
          </cell>
          <cell r="F616" t="str">
            <v>FABACEAE/MIM.</v>
          </cell>
          <cell r="G616" t="str">
            <v>Guaba-Caite-Guaba-Guaba caite-Guaba de Caite
-Guaba salada-Guabillo-Guabo-Guabo salado</v>
          </cell>
          <cell r="H616" t="str">
            <v>HELIOFITO DURABLE</v>
          </cell>
        </row>
        <row r="617">
          <cell r="A617">
            <v>616</v>
          </cell>
          <cell r="B617" t="str">
            <v>Inga</v>
          </cell>
          <cell r="C617" t="str">
            <v>edulis</v>
          </cell>
          <cell r="D617" t="str">
            <v>Inga edulis</v>
          </cell>
          <cell r="E617" t="str">
            <v>Mart</v>
          </cell>
          <cell r="F617" t="str">
            <v>FABACEAE/MIM.</v>
          </cell>
          <cell r="G617" t="str">
            <v>Guaba-Ataña (Bribrí)-Cuajiniquil-Guaba-Guaba 
chilillo-Guaba de indio-Guaba mecate-Guabo-Guabo mecate</v>
          </cell>
          <cell r="H617" t="str">
            <v>HELIOFITO DURABLE</v>
          </cell>
        </row>
        <row r="618">
          <cell r="A618">
            <v>617</v>
          </cell>
          <cell r="B618" t="str">
            <v>Inga</v>
          </cell>
          <cell r="C618" t="str">
            <v>exalata</v>
          </cell>
          <cell r="D618" t="str">
            <v>Inga exalata</v>
          </cell>
          <cell r="E618" t="str">
            <v>T. S. Elias</v>
          </cell>
          <cell r="F618" t="str">
            <v>FABACEAE/MIM.</v>
          </cell>
          <cell r="H618" t="str">
            <v>INDETERMINADO</v>
          </cell>
        </row>
        <row r="619">
          <cell r="A619">
            <v>618</v>
          </cell>
          <cell r="B619" t="str">
            <v>Inga</v>
          </cell>
          <cell r="C619" t="str">
            <v>goldmanii</v>
          </cell>
          <cell r="D619" t="str">
            <v>Inga goldmanii</v>
          </cell>
          <cell r="E619" t="str">
            <v>Pittier</v>
          </cell>
          <cell r="F619" t="str">
            <v>FABACEAE/MIM.</v>
          </cell>
          <cell r="G619" t="str">
            <v>Guaba-Guaba amarilla-Guaba peluda-Guabo</v>
          </cell>
          <cell r="H619" t="str">
            <v>INDETERMINADO</v>
          </cell>
        </row>
        <row r="620">
          <cell r="A620">
            <v>619</v>
          </cell>
          <cell r="B620" t="str">
            <v>Inga</v>
          </cell>
          <cell r="C620" t="str">
            <v>heterophylla</v>
          </cell>
          <cell r="D620" t="str">
            <v>Inga heterophylla</v>
          </cell>
          <cell r="F620" t="str">
            <v>FABACEAE/MIM.</v>
          </cell>
          <cell r="H620" t="str">
            <v>INDETERMINADO</v>
          </cell>
        </row>
        <row r="621">
          <cell r="A621">
            <v>620</v>
          </cell>
          <cell r="B621" t="str">
            <v>Inga</v>
          </cell>
          <cell r="C621" t="str">
            <v>jefensis</v>
          </cell>
          <cell r="D621" t="str">
            <v>Inga jefensis</v>
          </cell>
          <cell r="E621" t="str">
            <v>Liesner &amp; D"Arcy</v>
          </cell>
          <cell r="F621" t="str">
            <v>FABACEAE/MIM.</v>
          </cell>
          <cell r="G621" t="str">
            <v>Guaba</v>
          </cell>
          <cell r="H621" t="str">
            <v>HELIOFITO DURABLE</v>
          </cell>
        </row>
        <row r="622">
          <cell r="A622">
            <v>621</v>
          </cell>
          <cell r="B622" t="str">
            <v>Inga</v>
          </cell>
          <cell r="C622" t="str">
            <v>jimenezii</v>
          </cell>
          <cell r="D622" t="str">
            <v>Inga jimenezii</v>
          </cell>
          <cell r="F622" t="str">
            <v>FABACEAE/MIM.</v>
          </cell>
          <cell r="H622" t="str">
            <v>INDETERMINADO</v>
          </cell>
        </row>
        <row r="623">
          <cell r="A623">
            <v>622</v>
          </cell>
          <cell r="B623" t="str">
            <v>Inga</v>
          </cell>
          <cell r="C623" t="str">
            <v>jinicuil</v>
          </cell>
          <cell r="D623" t="str">
            <v>Inga jinicuil</v>
          </cell>
          <cell r="E623" t="str">
            <v>G. Don</v>
          </cell>
          <cell r="F623" t="str">
            <v>FABACEAE/MIM.</v>
          </cell>
          <cell r="G623" t="str">
            <v>Guaba</v>
          </cell>
          <cell r="H623" t="str">
            <v>HELIOFITO DURABLE</v>
          </cell>
        </row>
        <row r="624">
          <cell r="A624">
            <v>623</v>
          </cell>
          <cell r="B624" t="str">
            <v>Inga</v>
          </cell>
          <cell r="C624" t="str">
            <v>latipes</v>
          </cell>
          <cell r="D624" t="str">
            <v>Inga latipes</v>
          </cell>
          <cell r="E624" t="str">
            <v>Pittier</v>
          </cell>
          <cell r="F624" t="str">
            <v>FABACEAE/MIM.</v>
          </cell>
          <cell r="H624" t="str">
            <v>INDETERMINADO</v>
          </cell>
        </row>
        <row r="625">
          <cell r="A625">
            <v>624</v>
          </cell>
          <cell r="B625" t="str">
            <v>Inga</v>
          </cell>
          <cell r="C625" t="str">
            <v>leiocalycina</v>
          </cell>
          <cell r="D625" t="str">
            <v>Inga leiocalycina</v>
          </cell>
          <cell r="E625" t="str">
            <v>Benth.</v>
          </cell>
          <cell r="F625" t="str">
            <v>FABACEAE/MIM.</v>
          </cell>
          <cell r="G625" t="str">
            <v>Guabo ron ron-Guabo colorado-Cuajiniquil 
colorado-Guaba-Guaba colorada-Guabo</v>
          </cell>
          <cell r="H625" t="str">
            <v>HELIOFITO DURABLE</v>
          </cell>
        </row>
        <row r="626">
          <cell r="A626">
            <v>625</v>
          </cell>
          <cell r="B626" t="str">
            <v>Inga</v>
          </cell>
          <cell r="C626" t="str">
            <v>leonis</v>
          </cell>
          <cell r="D626" t="str">
            <v>Inga leonis</v>
          </cell>
          <cell r="E626" t="str">
            <v>N. Zamora</v>
          </cell>
          <cell r="F626" t="str">
            <v>FABACEAE/MIM.</v>
          </cell>
          <cell r="H626" t="str">
            <v>INDETERMINADO</v>
          </cell>
        </row>
        <row r="627">
          <cell r="A627">
            <v>626</v>
          </cell>
          <cell r="B627" t="str">
            <v>Inga</v>
          </cell>
          <cell r="C627" t="str">
            <v>marginata</v>
          </cell>
          <cell r="D627" t="str">
            <v>Inga marginata</v>
          </cell>
          <cell r="E627" t="str">
            <v>Willd.</v>
          </cell>
          <cell r="F627" t="str">
            <v>FABACEAE/MIM.</v>
          </cell>
          <cell r="G627" t="str">
            <v>Atuña-Cuajiniquil-Cuajiniquil negro-
Guaba-Guaba ron ron-Guabo</v>
          </cell>
          <cell r="H627" t="str">
            <v>HELIOFITO DURABLE</v>
          </cell>
        </row>
        <row r="628">
          <cell r="A628">
            <v>627</v>
          </cell>
          <cell r="B628" t="str">
            <v>Inga</v>
          </cell>
          <cell r="C628" t="str">
            <v>mortoniana</v>
          </cell>
          <cell r="D628" t="str">
            <v>Inga mortoniana</v>
          </cell>
          <cell r="E628" t="str">
            <v>Jorge León</v>
          </cell>
          <cell r="F628" t="str">
            <v>FABACEAE/MIM.</v>
          </cell>
          <cell r="G628" t="str">
            <v>Guaba-Guaba María-Guabo-Guabo marun</v>
          </cell>
          <cell r="H628" t="str">
            <v>HELIOFITO DURABLE</v>
          </cell>
        </row>
        <row r="629">
          <cell r="A629">
            <v>628</v>
          </cell>
          <cell r="B629" t="str">
            <v>Inga</v>
          </cell>
          <cell r="C629" t="str">
            <v>multijuga</v>
          </cell>
          <cell r="D629" t="str">
            <v>Inga multijuga</v>
          </cell>
          <cell r="F629" t="str">
            <v>FABACEAE/MIM.</v>
          </cell>
          <cell r="G629" t="str">
            <v>Guaba-Guaba de estero-Guabito-Guabo-Guabo de estero</v>
          </cell>
          <cell r="H629" t="str">
            <v>INDETERMINADO</v>
          </cell>
        </row>
        <row r="630">
          <cell r="A630">
            <v>629</v>
          </cell>
          <cell r="B630" t="str">
            <v>Inga</v>
          </cell>
          <cell r="C630" t="str">
            <v>nobilis</v>
          </cell>
          <cell r="D630" t="str">
            <v>Inga nobilis</v>
          </cell>
          <cell r="E630" t="str">
            <v>Willd</v>
          </cell>
          <cell r="F630" t="str">
            <v>FABACEAE/MIM.</v>
          </cell>
          <cell r="H630" t="str">
            <v>INDETERMINADO</v>
          </cell>
        </row>
        <row r="631">
          <cell r="A631">
            <v>630</v>
          </cell>
          <cell r="B631" t="str">
            <v>Inga</v>
          </cell>
          <cell r="C631" t="str">
            <v>oerstediana</v>
          </cell>
          <cell r="D631" t="str">
            <v>Inga oerstediana</v>
          </cell>
          <cell r="E631" t="str">
            <v>Benth. ex Seem.</v>
          </cell>
          <cell r="F631" t="str">
            <v>FABACEAE/MIM.</v>
          </cell>
          <cell r="H631" t="str">
            <v>HELIOFITO DURABLE</v>
          </cell>
        </row>
        <row r="632">
          <cell r="A632">
            <v>631</v>
          </cell>
          <cell r="B632" t="str">
            <v>Inga</v>
          </cell>
          <cell r="C632" t="str">
            <v>paterno</v>
          </cell>
          <cell r="D632" t="str">
            <v>Inga paterno</v>
          </cell>
          <cell r="F632" t="str">
            <v>FABACEAE/MIM.</v>
          </cell>
          <cell r="H632" t="str">
            <v>INDETERMINADO</v>
          </cell>
        </row>
        <row r="633">
          <cell r="A633">
            <v>632</v>
          </cell>
          <cell r="B633" t="str">
            <v>Inga</v>
          </cell>
          <cell r="C633" t="str">
            <v>pezizifera</v>
          </cell>
          <cell r="D633" t="str">
            <v>Inga pezizifera</v>
          </cell>
          <cell r="E633" t="str">
            <v>Benth.</v>
          </cell>
          <cell r="F633" t="str">
            <v>FABACEAE/MIM.</v>
          </cell>
          <cell r="H633" t="str">
            <v>HELIOFITO DURABLE</v>
          </cell>
        </row>
        <row r="634">
          <cell r="A634">
            <v>633</v>
          </cell>
          <cell r="B634" t="str">
            <v>Inga</v>
          </cell>
          <cell r="C634" t="str">
            <v>punctata</v>
          </cell>
          <cell r="D634" t="str">
            <v>Inga punctata</v>
          </cell>
          <cell r="E634" t="str">
            <v>Willd.</v>
          </cell>
          <cell r="F634" t="str">
            <v>FABACEAE/MIM.</v>
          </cell>
          <cell r="H634" t="str">
            <v>HELIOFITO DURABLE</v>
          </cell>
        </row>
        <row r="635">
          <cell r="A635">
            <v>634</v>
          </cell>
          <cell r="B635" t="str">
            <v>Inga</v>
          </cell>
          <cell r="C635" t="str">
            <v>quaternata</v>
          </cell>
          <cell r="D635" t="str">
            <v>Inga quaternata</v>
          </cell>
          <cell r="F635" t="str">
            <v>FABACEAE/MIM.</v>
          </cell>
          <cell r="H635" t="str">
            <v>INDETERMINADO</v>
          </cell>
        </row>
        <row r="636">
          <cell r="A636">
            <v>635</v>
          </cell>
          <cell r="B636" t="str">
            <v>Inga</v>
          </cell>
          <cell r="C636" t="str">
            <v>samanensis</v>
          </cell>
          <cell r="D636" t="str">
            <v>Inga samanensis</v>
          </cell>
          <cell r="E636" t="str">
            <v>L. Uribe</v>
          </cell>
          <cell r="F636" t="str">
            <v>FABACEAE/MIM.</v>
          </cell>
          <cell r="H636" t="str">
            <v>HELIOFITO DURABLE</v>
          </cell>
        </row>
        <row r="637">
          <cell r="A637">
            <v>636</v>
          </cell>
          <cell r="B637" t="str">
            <v>Inga</v>
          </cell>
          <cell r="C637" t="str">
            <v>sapindoides</v>
          </cell>
          <cell r="D637" t="str">
            <v>Inga sapindoides</v>
          </cell>
          <cell r="E637" t="str">
            <v>Willd.</v>
          </cell>
          <cell r="F637" t="str">
            <v>FABACEAE/MIM.</v>
          </cell>
          <cell r="G637" t="str">
            <v>Guaba-Guaba cuadrada-Guabo-Guabo cuadrado</v>
          </cell>
          <cell r="H637" t="str">
            <v>HELIOFITO DURABLE</v>
          </cell>
        </row>
        <row r="638">
          <cell r="A638">
            <v>637</v>
          </cell>
          <cell r="B638" t="str">
            <v>Inga</v>
          </cell>
          <cell r="C638" t="str">
            <v>schutchi</v>
          </cell>
          <cell r="D638" t="str">
            <v>Inga schutchi</v>
          </cell>
          <cell r="F638" t="str">
            <v>FABACEAE/MIM.</v>
          </cell>
          <cell r="H638" t="str">
            <v>INDETERMINADO</v>
          </cell>
        </row>
        <row r="639">
          <cell r="A639">
            <v>638</v>
          </cell>
          <cell r="B639" t="str">
            <v>Inga</v>
          </cell>
          <cell r="C639" t="str">
            <v>sertulifera</v>
          </cell>
          <cell r="D639" t="str">
            <v>Inga sertulifera</v>
          </cell>
          <cell r="E639" t="str">
            <v>DC.</v>
          </cell>
          <cell r="F639" t="str">
            <v>FABACEAE/MIM.</v>
          </cell>
          <cell r="H639" t="str">
            <v>HELIOFITO DURABLE</v>
          </cell>
        </row>
        <row r="640">
          <cell r="A640">
            <v>639</v>
          </cell>
          <cell r="B640" t="str">
            <v>Inga</v>
          </cell>
          <cell r="C640" t="str">
            <v>sp</v>
          </cell>
          <cell r="D640" t="str">
            <v>Inga sp</v>
          </cell>
          <cell r="F640" t="str">
            <v>FABACEAE/MIM.</v>
          </cell>
          <cell r="H640" t="str">
            <v>HELIOFITO DURABLE</v>
          </cell>
        </row>
        <row r="641">
          <cell r="A641">
            <v>640</v>
          </cell>
          <cell r="B641" t="str">
            <v>Inga</v>
          </cell>
          <cell r="C641" t="str">
            <v>spectabilis</v>
          </cell>
          <cell r="D641" t="str">
            <v>Inga spectabilis</v>
          </cell>
          <cell r="E641" t="str">
            <v>(Vahl) Willd.</v>
          </cell>
          <cell r="F641" t="str">
            <v>FABACEAE/MIM.</v>
          </cell>
          <cell r="G641" t="str">
            <v>Guaba-Guaba de castilla-Guabo-Guabo de 
Castilla-Guabo machete-Guabo real-Alówa</v>
          </cell>
          <cell r="H641" t="str">
            <v>HELIOFITO DURABLE</v>
          </cell>
        </row>
        <row r="642">
          <cell r="A642">
            <v>641</v>
          </cell>
          <cell r="B642" t="str">
            <v>Inga</v>
          </cell>
          <cell r="C642" t="str">
            <v>stenophylla</v>
          </cell>
          <cell r="D642" t="str">
            <v>Inga stenophylla</v>
          </cell>
          <cell r="E642" t="str">
            <v>Standl.</v>
          </cell>
          <cell r="F642" t="str">
            <v>FABACEAE/MIM.</v>
          </cell>
          <cell r="H642" t="str">
            <v>HELIOFITO DURABLE</v>
          </cell>
        </row>
        <row r="643">
          <cell r="A643">
            <v>642</v>
          </cell>
          <cell r="B643" t="str">
            <v>Inga</v>
          </cell>
          <cell r="C643" t="str">
            <v>thibaudiana</v>
          </cell>
          <cell r="D643" t="str">
            <v>Inga thibaudiana</v>
          </cell>
          <cell r="E643" t="str">
            <v>DC.</v>
          </cell>
          <cell r="F643" t="str">
            <v>FABACEAE/MIM.</v>
          </cell>
          <cell r="G643" t="str">
            <v>Guaba-Guaba machete-Guabo</v>
          </cell>
          <cell r="H643" t="str">
            <v>HELIOFITO DURABLE</v>
          </cell>
        </row>
        <row r="644">
          <cell r="A644">
            <v>643</v>
          </cell>
          <cell r="B644" t="str">
            <v>Inga</v>
          </cell>
          <cell r="C644" t="str">
            <v>tonduzii</v>
          </cell>
          <cell r="D644" t="str">
            <v>Inga tonduzii</v>
          </cell>
          <cell r="E644" t="str">
            <v>Donn. Sm.</v>
          </cell>
          <cell r="F644" t="str">
            <v>FABACEAE/MIM.</v>
          </cell>
          <cell r="H644" t="str">
            <v>INDETERMINADO</v>
          </cell>
        </row>
        <row r="645">
          <cell r="A645">
            <v>644</v>
          </cell>
          <cell r="B645" t="str">
            <v>Inga</v>
          </cell>
          <cell r="C645" t="str">
            <v>umbellifera</v>
          </cell>
          <cell r="D645" t="str">
            <v>Inga umbellifera</v>
          </cell>
          <cell r="E645" t="str">
            <v>(Vahl) Steud.</v>
          </cell>
          <cell r="F645" t="str">
            <v>FABACEAE/MIM.</v>
          </cell>
          <cell r="H645" t="str">
            <v>HELIOFITO DURABLE</v>
          </cell>
        </row>
        <row r="646">
          <cell r="A646">
            <v>645</v>
          </cell>
          <cell r="B646" t="str">
            <v>Inga</v>
          </cell>
          <cell r="C646" t="str">
            <v>venusta</v>
          </cell>
          <cell r="D646" t="str">
            <v>Inga venusta</v>
          </cell>
          <cell r="E646" t="str">
            <v>Standl.</v>
          </cell>
          <cell r="F646" t="str">
            <v>FABACEAE/MIM.</v>
          </cell>
          <cell r="G646" t="str">
            <v>Guaba-Guaba amarilla-Guabo-Guabo amarillo</v>
          </cell>
          <cell r="H646" t="str">
            <v>HELIOFITO DURABLE</v>
          </cell>
        </row>
        <row r="647">
          <cell r="A647">
            <v>646</v>
          </cell>
          <cell r="B647" t="str">
            <v>Ipomoea</v>
          </cell>
          <cell r="C647" t="str">
            <v>phillomega</v>
          </cell>
          <cell r="D647" t="str">
            <v>Ipomoea phillomega</v>
          </cell>
          <cell r="E647" t="str">
            <v>(Vell.) House</v>
          </cell>
          <cell r="F647" t="str">
            <v>CONVOLVULACEAE</v>
          </cell>
          <cell r="H647" t="str">
            <v>INDETERMINADO</v>
          </cell>
        </row>
        <row r="648">
          <cell r="A648">
            <v>647</v>
          </cell>
          <cell r="B648" t="str">
            <v>Iriartea</v>
          </cell>
          <cell r="C648" t="str">
            <v>deltoidea</v>
          </cell>
          <cell r="D648" t="str">
            <v>Iriartea deltoidea</v>
          </cell>
          <cell r="E648" t="str">
            <v>Ruiz &amp; Pav.</v>
          </cell>
          <cell r="F648" t="str">
            <v>ARECACEAE</v>
          </cell>
          <cell r="G648" t="str">
            <v>Palmito dulce-Chonta-Consuelo de mujer-Jira-
Maquenque-Palmilera-Palmito dulce-Alá-Choncha negra</v>
          </cell>
          <cell r="H648" t="str">
            <v>PALMA</v>
          </cell>
        </row>
        <row r="649">
          <cell r="A649">
            <v>648</v>
          </cell>
          <cell r="B649" t="str">
            <v>Iriartea</v>
          </cell>
          <cell r="C649" t="str">
            <v>gigantea</v>
          </cell>
          <cell r="D649" t="str">
            <v>Iriartea gigantea</v>
          </cell>
          <cell r="F649" t="str">
            <v>ARECACEAE</v>
          </cell>
          <cell r="H649" t="str">
            <v>PALMA</v>
          </cell>
        </row>
        <row r="650">
          <cell r="A650">
            <v>649</v>
          </cell>
          <cell r="B650" t="str">
            <v>Iriartea</v>
          </cell>
          <cell r="C650" t="str">
            <v>sp</v>
          </cell>
          <cell r="D650" t="str">
            <v>Iriartea sp</v>
          </cell>
          <cell r="F650" t="str">
            <v>ARECACEAE</v>
          </cell>
          <cell r="H650" t="str">
            <v>PALMA</v>
          </cell>
        </row>
        <row r="651">
          <cell r="A651">
            <v>650</v>
          </cell>
          <cell r="B651" t="str">
            <v>Isertia</v>
          </cell>
          <cell r="C651" t="str">
            <v>haenkeana</v>
          </cell>
          <cell r="D651" t="str">
            <v>Isertia haenkeana</v>
          </cell>
          <cell r="F651" t="str">
            <v>RUBIACEAE</v>
          </cell>
          <cell r="H651" t="str">
            <v>INDETERMINADO</v>
          </cell>
        </row>
        <row r="652">
          <cell r="A652">
            <v>651</v>
          </cell>
          <cell r="B652" t="str">
            <v>Ixora</v>
          </cell>
          <cell r="C652" t="str">
            <v>sp</v>
          </cell>
          <cell r="D652" t="str">
            <v>Ixora sp</v>
          </cell>
          <cell r="F652" t="str">
            <v>RUBIACEAE</v>
          </cell>
          <cell r="H652" t="str">
            <v>INDETERMINADO</v>
          </cell>
        </row>
        <row r="653">
          <cell r="A653">
            <v>652</v>
          </cell>
          <cell r="B653" t="str">
            <v>Jacaranda</v>
          </cell>
          <cell r="C653" t="str">
            <v>caucana</v>
          </cell>
          <cell r="D653" t="str">
            <v>Jacaranda caucana</v>
          </cell>
          <cell r="F653" t="str">
            <v>BIGNONIACEAE</v>
          </cell>
          <cell r="H653" t="str">
            <v>INDETERMINADO</v>
          </cell>
        </row>
        <row r="654">
          <cell r="A654">
            <v>653</v>
          </cell>
          <cell r="B654" t="str">
            <v>Jacaranda</v>
          </cell>
          <cell r="C654" t="str">
            <v>copaia</v>
          </cell>
          <cell r="D654" t="str">
            <v>Jacaranda copaia</v>
          </cell>
          <cell r="E654" t="str">
            <v>(Aubl.) D.Don.</v>
          </cell>
          <cell r="F654" t="str">
            <v>BIGNONIACEAE</v>
          </cell>
          <cell r="G654" t="str">
            <v>Gallinazo-Buho-Gsan+krá (Brunka)-Jacaranda-Sán (Térraba)</v>
          </cell>
          <cell r="H654" t="str">
            <v>HELIOFITO DURABLE</v>
          </cell>
        </row>
        <row r="655">
          <cell r="A655">
            <v>654</v>
          </cell>
          <cell r="B655" t="str">
            <v>Jacaranda</v>
          </cell>
          <cell r="C655" t="str">
            <v>mimosifolia</v>
          </cell>
          <cell r="D655" t="str">
            <v>Jacaranda mimosifolia</v>
          </cell>
          <cell r="F655" t="str">
            <v>BIGNONIACEAE</v>
          </cell>
          <cell r="H655" t="str">
            <v>INDETERMINADO</v>
          </cell>
        </row>
        <row r="656">
          <cell r="A656">
            <v>655</v>
          </cell>
          <cell r="B656" t="str">
            <v>Jacaratia</v>
          </cell>
          <cell r="C656" t="str">
            <v>costaricensis</v>
          </cell>
          <cell r="D656" t="str">
            <v>Jacaratia costaricensis</v>
          </cell>
          <cell r="E656" t="str">
            <v>I. M. Johnst</v>
          </cell>
          <cell r="F656" t="str">
            <v>CARICACEAE</v>
          </cell>
          <cell r="H656" t="str">
            <v>HELIOFITO DURABLE</v>
          </cell>
        </row>
        <row r="657">
          <cell r="A657">
            <v>656</v>
          </cell>
          <cell r="B657" t="str">
            <v>Jacaratia</v>
          </cell>
          <cell r="C657" t="str">
            <v>dolichaula</v>
          </cell>
          <cell r="D657" t="str">
            <v>Jacaratia dolichaula</v>
          </cell>
          <cell r="E657" t="str">
            <v>(Donn. Sm.) Woodson</v>
          </cell>
          <cell r="F657" t="str">
            <v>CARICACEAE</v>
          </cell>
          <cell r="G657" t="str">
            <v>Papayo de montaña-Papayillo-Ceiba papaya-
Palo de barril-Papaya de monte-Papaya de venado-Papayillo de monte</v>
          </cell>
          <cell r="H657" t="str">
            <v>HELIOFITO EFIMERO</v>
          </cell>
        </row>
        <row r="658">
          <cell r="A658">
            <v>657</v>
          </cell>
          <cell r="B658" t="str">
            <v>Jacaratia</v>
          </cell>
          <cell r="C658" t="str">
            <v>spinosa</v>
          </cell>
          <cell r="D658" t="str">
            <v>Jacaratia spinosa</v>
          </cell>
          <cell r="E658" t="str">
            <v>(Aubl.) DC.</v>
          </cell>
          <cell r="F658" t="str">
            <v>CARICACEAE</v>
          </cell>
          <cell r="G658" t="str">
            <v>Papayo de montaña-Papayillo-Ceiba-Ceibo 
papaya-Papaya silvestre-Papayillo de venado-Papyo almendro-Papyo bongo</v>
          </cell>
          <cell r="H658" t="str">
            <v>HELIOFITO EFIMERO</v>
          </cell>
        </row>
        <row r="659">
          <cell r="A659">
            <v>658</v>
          </cell>
          <cell r="B659" t="str">
            <v>Jacaratia</v>
          </cell>
          <cell r="C659" t="str">
            <v>sp</v>
          </cell>
          <cell r="D659" t="str">
            <v>Jacaratia sp</v>
          </cell>
          <cell r="F659" t="str">
            <v>CARICACEAE</v>
          </cell>
          <cell r="G659" t="str">
            <v>Papayo de montaña-Papayillo</v>
          </cell>
          <cell r="H659" t="str">
            <v>HELIOFITO EFIMERO</v>
          </cell>
        </row>
        <row r="660">
          <cell r="A660">
            <v>659</v>
          </cell>
          <cell r="B660" t="str">
            <v>Jubelina</v>
          </cell>
          <cell r="C660" t="str">
            <v>wilburii</v>
          </cell>
          <cell r="D660" t="str">
            <v>Jubelina wilburii</v>
          </cell>
          <cell r="E660" t="str">
            <v>W. R. Anderson</v>
          </cell>
          <cell r="F660" t="str">
            <v>MALPIGHIACEAE</v>
          </cell>
          <cell r="H660" t="str">
            <v>INDETERMINADO</v>
          </cell>
        </row>
        <row r="661">
          <cell r="A661">
            <v>660</v>
          </cell>
          <cell r="B661" t="str">
            <v>Koanophyllon</v>
          </cell>
          <cell r="C661" t="str">
            <v>hylonoma</v>
          </cell>
          <cell r="D661" t="str">
            <v>Koanophyllon hylonoma</v>
          </cell>
          <cell r="E661" t="str">
            <v>(B.L.Rob.) R. M. King &amp; H. Rob.</v>
          </cell>
          <cell r="F661" t="str">
            <v>ASTERACEAE</v>
          </cell>
          <cell r="H661" t="str">
            <v>INDETERMINADO</v>
          </cell>
        </row>
        <row r="662">
          <cell r="A662">
            <v>661</v>
          </cell>
          <cell r="B662" t="str">
            <v>Koanophyllon</v>
          </cell>
          <cell r="C662" t="str">
            <v>pittieri</v>
          </cell>
          <cell r="D662" t="str">
            <v>Koanophyllon pittieri</v>
          </cell>
          <cell r="E662" t="str">
            <v>(Klatt) R. M. King &amp; H. Rob.</v>
          </cell>
          <cell r="F662" t="str">
            <v>ASTERACEAE</v>
          </cell>
          <cell r="H662" t="str">
            <v>INDETERMINADO</v>
          </cell>
        </row>
        <row r="663">
          <cell r="A663">
            <v>662</v>
          </cell>
          <cell r="B663" t="str">
            <v>Lacistema</v>
          </cell>
          <cell r="C663" t="str">
            <v>aggregatum</v>
          </cell>
          <cell r="D663" t="str">
            <v>Lacistema aggregatum</v>
          </cell>
          <cell r="E663" t="str">
            <v>(Bergius) Rusby</v>
          </cell>
          <cell r="F663" t="str">
            <v>FLACOURTIACEAE</v>
          </cell>
          <cell r="G663" t="str">
            <v>Cafecillo</v>
          </cell>
          <cell r="H663" t="str">
            <v>HELIOFITO DURABLE</v>
          </cell>
        </row>
        <row r="664">
          <cell r="A664">
            <v>663</v>
          </cell>
          <cell r="B664" t="str">
            <v>Lacmellea</v>
          </cell>
          <cell r="C664" t="str">
            <v>panamensis</v>
          </cell>
          <cell r="D664" t="str">
            <v>Lacmellea panamensis</v>
          </cell>
          <cell r="E664" t="str">
            <v>(Woodson) Markgr.</v>
          </cell>
          <cell r="F664" t="str">
            <v>APOCYNACEAE</v>
          </cell>
          <cell r="G664" t="str">
            <v>Leche de vaca-Lagarto negro-Alcabú-Cerillo-
Chicloso-Espinudo-Lagartillo negro-Monachina</v>
          </cell>
          <cell r="H664" t="str">
            <v>HELIOFITO DURABLE</v>
          </cell>
        </row>
        <row r="665">
          <cell r="A665">
            <v>664</v>
          </cell>
          <cell r="B665" t="str">
            <v>Lacmellea</v>
          </cell>
          <cell r="C665" t="str">
            <v>speciosa</v>
          </cell>
          <cell r="D665" t="str">
            <v>Lacmellea speciosa</v>
          </cell>
          <cell r="F665" t="str">
            <v>APOCYNACEAE</v>
          </cell>
          <cell r="H665" t="str">
            <v>INDETERMINADO</v>
          </cell>
        </row>
        <row r="666">
          <cell r="A666">
            <v>665</v>
          </cell>
          <cell r="B666" t="str">
            <v>Lacunaria</v>
          </cell>
          <cell r="C666" t="str">
            <v>panamensis</v>
          </cell>
          <cell r="D666" t="str">
            <v>Lacunaria panamensis</v>
          </cell>
          <cell r="E666" t="str">
            <v>(Standl.) Standl.</v>
          </cell>
          <cell r="F666" t="str">
            <v>QUIINACEAE</v>
          </cell>
          <cell r="H666" t="str">
            <v>ESCIOFITO</v>
          </cell>
        </row>
        <row r="667">
          <cell r="A667">
            <v>666</v>
          </cell>
          <cell r="B667" t="str">
            <v>Ladenbergia</v>
          </cell>
          <cell r="C667" t="str">
            <v>brenesii</v>
          </cell>
          <cell r="D667" t="str">
            <v>Ladenbergia brenesii</v>
          </cell>
          <cell r="E667" t="str">
            <v>Standl.</v>
          </cell>
          <cell r="F667" t="str">
            <v>RUBIACEAE</v>
          </cell>
          <cell r="H667" t="str">
            <v>INDETERMINADO</v>
          </cell>
        </row>
        <row r="668">
          <cell r="A668">
            <v>667</v>
          </cell>
          <cell r="B668" t="str">
            <v>Laetia</v>
          </cell>
          <cell r="C668" t="str">
            <v>procera</v>
          </cell>
          <cell r="D668" t="str">
            <v>Laetia procera</v>
          </cell>
          <cell r="E668" t="str">
            <v>(Poepp.) Eichler.</v>
          </cell>
          <cell r="F668" t="str">
            <v>FLACOURTIACEAE</v>
          </cell>
          <cell r="G668" t="str">
            <v>Manga larga-Camarón-Espino amarillo-
Manga larga roja-Mangalarga blanca-Mangle</v>
          </cell>
          <cell r="H668" t="str">
            <v>HELIOFITO DURABLE</v>
          </cell>
        </row>
        <row r="669">
          <cell r="A669">
            <v>668</v>
          </cell>
          <cell r="B669" t="str">
            <v>Laetia</v>
          </cell>
          <cell r="C669" t="str">
            <v>sp</v>
          </cell>
          <cell r="D669" t="str">
            <v>Laetia sp</v>
          </cell>
          <cell r="F669" t="str">
            <v>FLACOURTIACEAE</v>
          </cell>
          <cell r="H669" t="str">
            <v>INDETERMINADO</v>
          </cell>
        </row>
        <row r="670">
          <cell r="A670">
            <v>669</v>
          </cell>
          <cell r="B670" t="str">
            <v>Laetia</v>
          </cell>
          <cell r="C670" t="str">
            <v>thamnia</v>
          </cell>
          <cell r="D670" t="str">
            <v>Laetia thamnia</v>
          </cell>
          <cell r="F670" t="str">
            <v>FLACOURTIACEAE</v>
          </cell>
          <cell r="H670" t="str">
            <v>INDETERMINADO</v>
          </cell>
        </row>
        <row r="671">
          <cell r="A671">
            <v>670</v>
          </cell>
          <cell r="B671" t="str">
            <v>Lafoensia</v>
          </cell>
          <cell r="C671" t="str">
            <v>punicifolia</v>
          </cell>
          <cell r="D671" t="str">
            <v>Lafoensia punicifolia</v>
          </cell>
          <cell r="E671" t="str">
            <v>DC.</v>
          </cell>
          <cell r="F671" t="str">
            <v>LYTHRACEAE</v>
          </cell>
          <cell r="G671" t="str">
            <v>Murta-Amarillito-Amarillo-Amarillón-Bambito-
Carbonero-Cascarilla-Cascarillo-Paloma-Plomo-Roble coral-Sanjuanillo</v>
          </cell>
          <cell r="H671" t="str">
            <v>INDETERMINADO</v>
          </cell>
        </row>
        <row r="672">
          <cell r="A672">
            <v>671</v>
          </cell>
          <cell r="B672" t="str">
            <v>Laguncularia</v>
          </cell>
          <cell r="C672" t="str">
            <v>racemosa</v>
          </cell>
          <cell r="D672" t="str">
            <v>Laguncularia racemosa</v>
          </cell>
          <cell r="F672" t="str">
            <v>COMBRETACEAE</v>
          </cell>
          <cell r="G672" t="str">
            <v>Mangle mariquita</v>
          </cell>
          <cell r="H672" t="str">
            <v>INDETERMINADO</v>
          </cell>
        </row>
        <row r="673">
          <cell r="A673">
            <v>672</v>
          </cell>
          <cell r="B673" t="str">
            <v>Lecointea</v>
          </cell>
          <cell r="C673" t="str">
            <v>amazonica</v>
          </cell>
          <cell r="D673" t="str">
            <v>Lecointea amazonica</v>
          </cell>
          <cell r="E673" t="str">
            <v>Ducke</v>
          </cell>
          <cell r="F673" t="str">
            <v>FABACEAE/PAP.</v>
          </cell>
          <cell r="G673" t="str">
            <v>Costilla de  danto-Costilla de danta</v>
          </cell>
          <cell r="H673" t="str">
            <v>ESCIOFITO</v>
          </cell>
        </row>
        <row r="674">
          <cell r="A674">
            <v>673</v>
          </cell>
          <cell r="B674" t="str">
            <v>Lecythis</v>
          </cell>
          <cell r="C674" t="str">
            <v>ampla</v>
          </cell>
          <cell r="D674" t="str">
            <v>Lecythis ampla</v>
          </cell>
          <cell r="E674" t="str">
            <v>Miers</v>
          </cell>
          <cell r="F674" t="str">
            <v>LECYTHIDACEAE</v>
          </cell>
          <cell r="G674" t="str">
            <v>Jícaro-Olla de mono-Cachimbo-Huesillo-Jicarillo-Papyón</v>
          </cell>
          <cell r="H674" t="str">
            <v>ESCIOFITO</v>
          </cell>
        </row>
        <row r="675">
          <cell r="A675">
            <v>674</v>
          </cell>
          <cell r="B675" t="str">
            <v>Lennea</v>
          </cell>
          <cell r="C675" t="str">
            <v>viridiflora</v>
          </cell>
          <cell r="D675" t="str">
            <v>Lennea viridiflora</v>
          </cell>
          <cell r="E675" t="str">
            <v>Seem.</v>
          </cell>
          <cell r="F675" t="str">
            <v>FABACEAE/PAP.</v>
          </cell>
          <cell r="G675" t="str">
            <v>Madero negro de montaña</v>
          </cell>
          <cell r="H675" t="str">
            <v>INDETERMINADO</v>
          </cell>
        </row>
        <row r="676">
          <cell r="A676">
            <v>675</v>
          </cell>
          <cell r="B676" t="str">
            <v>Leretia</v>
          </cell>
          <cell r="C676" t="str">
            <v>cordata</v>
          </cell>
          <cell r="D676" t="str">
            <v>Leretia cordata</v>
          </cell>
          <cell r="E676" t="str">
            <v>Vell.</v>
          </cell>
          <cell r="F676" t="str">
            <v>ICACINACEAE</v>
          </cell>
          <cell r="H676" t="str">
            <v>INDETERMINADO</v>
          </cell>
        </row>
        <row r="677">
          <cell r="A677">
            <v>676</v>
          </cell>
          <cell r="B677" t="str">
            <v>Licania</v>
          </cell>
          <cell r="C677" t="str">
            <v>affinis</v>
          </cell>
          <cell r="D677" t="str">
            <v>Licania affinis</v>
          </cell>
          <cell r="E677" t="str">
            <v>Fritsch</v>
          </cell>
          <cell r="F677" t="str">
            <v>CHRYSOBALANACEAE</v>
          </cell>
          <cell r="G677" t="str">
            <v>Cuero de sapo</v>
          </cell>
          <cell r="H677" t="str">
            <v>ESCIOFITO</v>
          </cell>
        </row>
        <row r="678">
          <cell r="A678">
            <v>677</v>
          </cell>
          <cell r="B678" t="str">
            <v>Licania</v>
          </cell>
          <cell r="C678" t="str">
            <v>arborea</v>
          </cell>
          <cell r="D678" t="str">
            <v>Licania arborea</v>
          </cell>
          <cell r="E678" t="str">
            <v>Seem.</v>
          </cell>
          <cell r="F678" t="str">
            <v>CHRYSOBALANACEAE</v>
          </cell>
          <cell r="G678" t="str">
            <v>Canilla de mula-Aceituno-Aceituno falso-
Alcornoco-Alcornoque-Camarón-Falso roble-Roble blanco</v>
          </cell>
          <cell r="H678" t="str">
            <v>INDETERMINADO</v>
          </cell>
        </row>
        <row r="679">
          <cell r="A679">
            <v>678</v>
          </cell>
          <cell r="B679" t="str">
            <v>Licania</v>
          </cell>
          <cell r="C679" t="str">
            <v>belloi</v>
          </cell>
          <cell r="D679" t="str">
            <v>Licania belloi</v>
          </cell>
          <cell r="E679" t="str">
            <v>Prance</v>
          </cell>
          <cell r="F679" t="str">
            <v>CHRYSOBALANACEAE</v>
          </cell>
          <cell r="G679" t="str">
            <v>Arenillo-Sapotillo</v>
          </cell>
          <cell r="H679" t="str">
            <v>ESCIOFITO</v>
          </cell>
        </row>
        <row r="680">
          <cell r="A680">
            <v>679</v>
          </cell>
          <cell r="B680" t="str">
            <v>Licania</v>
          </cell>
          <cell r="C680" t="str">
            <v>costaricensis</v>
          </cell>
          <cell r="D680" t="str">
            <v>Licania costaricensis</v>
          </cell>
          <cell r="E680" t="str">
            <v>Standl. &amp; Steyerm.</v>
          </cell>
          <cell r="F680" t="str">
            <v>CHRYSOBALANACEAE</v>
          </cell>
          <cell r="H680" t="str">
            <v>INDETERMINADO</v>
          </cell>
        </row>
        <row r="681">
          <cell r="A681">
            <v>680</v>
          </cell>
          <cell r="B681" t="str">
            <v>Licania</v>
          </cell>
          <cell r="C681" t="str">
            <v>glabriflora</v>
          </cell>
          <cell r="D681" t="str">
            <v>Licania glabriflora</v>
          </cell>
          <cell r="E681" t="str">
            <v>Prance</v>
          </cell>
          <cell r="F681" t="str">
            <v>CHRYSOBALANACEAE</v>
          </cell>
          <cell r="G681" t="str">
            <v>Arenillo</v>
          </cell>
          <cell r="H681" t="str">
            <v>ESCIOFITO</v>
          </cell>
        </row>
        <row r="682">
          <cell r="A682">
            <v>681</v>
          </cell>
          <cell r="B682" t="str">
            <v>Licania</v>
          </cell>
          <cell r="C682" t="str">
            <v>hypoleuca</v>
          </cell>
          <cell r="D682" t="str">
            <v>Licania hypoleuca</v>
          </cell>
          <cell r="E682" t="str">
            <v>Benth.</v>
          </cell>
          <cell r="F682" t="str">
            <v>CHRYSOBALANACEAE</v>
          </cell>
          <cell r="G682" t="str">
            <v>Arenillo-Chozo-Cuero de sapo-Pejibaye colorado</v>
          </cell>
          <cell r="H682" t="str">
            <v>ESCIOFITO</v>
          </cell>
        </row>
        <row r="683">
          <cell r="A683">
            <v>682</v>
          </cell>
          <cell r="B683" t="str">
            <v>Licania</v>
          </cell>
          <cell r="C683" t="str">
            <v>jefensis</v>
          </cell>
          <cell r="D683" t="str">
            <v>Licania jefensis</v>
          </cell>
          <cell r="E683" t="str">
            <v>Prance</v>
          </cell>
          <cell r="F683" t="str">
            <v>CHRYSOBALANACEAE</v>
          </cell>
          <cell r="G683" t="str">
            <v>Arenillo</v>
          </cell>
          <cell r="H683" t="str">
            <v>ESCIOFITO</v>
          </cell>
        </row>
        <row r="684">
          <cell r="A684">
            <v>683</v>
          </cell>
          <cell r="B684" t="str">
            <v>Licania</v>
          </cell>
          <cell r="C684" t="str">
            <v>kallunkiae</v>
          </cell>
          <cell r="D684" t="str">
            <v>Licania kallunkiae</v>
          </cell>
          <cell r="E684" t="str">
            <v>Prance</v>
          </cell>
          <cell r="F684" t="str">
            <v>CHRYSOBALANACEAE</v>
          </cell>
          <cell r="H684" t="str">
            <v>INDETERMINADO</v>
          </cell>
        </row>
        <row r="685">
          <cell r="A685">
            <v>684</v>
          </cell>
          <cell r="B685" t="str">
            <v>Licania</v>
          </cell>
          <cell r="C685" t="str">
            <v>operculipetala</v>
          </cell>
          <cell r="D685" t="str">
            <v>Licania operculipetala</v>
          </cell>
          <cell r="F685" t="str">
            <v>CHRYSOBALANACEAE</v>
          </cell>
          <cell r="G685" t="str">
            <v>Camarón</v>
          </cell>
          <cell r="H685" t="str">
            <v>INDETERMINADO</v>
          </cell>
        </row>
        <row r="686">
          <cell r="A686">
            <v>685</v>
          </cell>
          <cell r="B686" t="str">
            <v>Licania</v>
          </cell>
          <cell r="C686" t="str">
            <v>platypus</v>
          </cell>
          <cell r="D686" t="str">
            <v>Licania platypus</v>
          </cell>
          <cell r="E686" t="str">
            <v>(Hemsl.) Fritsch</v>
          </cell>
          <cell r="F686" t="str">
            <v>CHRYSOBALANACEAE</v>
          </cell>
          <cell r="G686" t="str">
            <v>Sonsapote</v>
          </cell>
          <cell r="H686" t="str">
            <v>INDETERMINADO</v>
          </cell>
        </row>
        <row r="687">
          <cell r="A687">
            <v>686</v>
          </cell>
          <cell r="B687" t="str">
            <v>Licania</v>
          </cell>
          <cell r="C687" t="str">
            <v>sp</v>
          </cell>
          <cell r="D687" t="str">
            <v>Licania sp</v>
          </cell>
          <cell r="F687" t="str">
            <v>CHRYSOBALANACEAE</v>
          </cell>
          <cell r="G687" t="str">
            <v>Arenillo</v>
          </cell>
          <cell r="H687" t="str">
            <v>ESCIOFITO</v>
          </cell>
        </row>
        <row r="688">
          <cell r="A688">
            <v>687</v>
          </cell>
          <cell r="B688" t="str">
            <v>Licania</v>
          </cell>
          <cell r="C688" t="str">
            <v>sparsipilis</v>
          </cell>
          <cell r="D688" t="str">
            <v>Licania sparsipilis</v>
          </cell>
          <cell r="E688" t="str">
            <v>S. F. Blake</v>
          </cell>
          <cell r="F688" t="str">
            <v>CHRYSOBALANACEAE</v>
          </cell>
          <cell r="H688" t="str">
            <v>INDETERMINADO</v>
          </cell>
        </row>
        <row r="689">
          <cell r="A689">
            <v>688</v>
          </cell>
          <cell r="B689" t="str">
            <v>Licania</v>
          </cell>
          <cell r="C689" t="str">
            <v>stevensii</v>
          </cell>
          <cell r="D689" t="str">
            <v>Licania stevensii</v>
          </cell>
          <cell r="E689" t="str">
            <v>Prance</v>
          </cell>
          <cell r="F689" t="str">
            <v>CHRYSOBALANACEAE</v>
          </cell>
          <cell r="G689" t="str">
            <v>Arenillo</v>
          </cell>
          <cell r="H689" t="str">
            <v>ESCIOFITO</v>
          </cell>
        </row>
        <row r="690">
          <cell r="A690">
            <v>689</v>
          </cell>
          <cell r="B690" t="str">
            <v>Licaria</v>
          </cell>
          <cell r="C690" t="str">
            <v>aff. triandra</v>
          </cell>
          <cell r="D690" t="str">
            <v>Licaria aff. triandra</v>
          </cell>
          <cell r="E690" t="str">
            <v>(Sw.) Kosterm.</v>
          </cell>
          <cell r="F690" t="str">
            <v>LAURACEAE</v>
          </cell>
          <cell r="H690" t="str">
            <v>INDETERMINADO</v>
          </cell>
        </row>
        <row r="691">
          <cell r="A691">
            <v>690</v>
          </cell>
          <cell r="B691" t="str">
            <v>Licaria</v>
          </cell>
          <cell r="C691" t="str">
            <v>brenesii</v>
          </cell>
          <cell r="D691" t="str">
            <v>Licaria brenesii</v>
          </cell>
          <cell r="E691" t="str">
            <v>W. C. Burger</v>
          </cell>
          <cell r="F691" t="str">
            <v>LAURACEAE</v>
          </cell>
          <cell r="G691" t="str">
            <v>Ira-Aguacatillo-Quizarra</v>
          </cell>
          <cell r="H691" t="str">
            <v>HELIOFITO DURABLE</v>
          </cell>
        </row>
        <row r="692">
          <cell r="A692">
            <v>691</v>
          </cell>
          <cell r="B692" t="str">
            <v>Licaria</v>
          </cell>
          <cell r="C692" t="str">
            <v>cufodontisii</v>
          </cell>
          <cell r="D692" t="str">
            <v>Licaria cufodontisii</v>
          </cell>
          <cell r="E692" t="str">
            <v>Kosterm.</v>
          </cell>
          <cell r="F692" t="str">
            <v>LAURACEAE</v>
          </cell>
          <cell r="G692" t="str">
            <v>Ira-Aguacatillo-Quizarra</v>
          </cell>
          <cell r="H692" t="str">
            <v>HELIOFITO DURABLE</v>
          </cell>
        </row>
        <row r="693">
          <cell r="A693">
            <v>692</v>
          </cell>
          <cell r="B693" t="str">
            <v>Licaria</v>
          </cell>
          <cell r="C693" t="str">
            <v>excelsa</v>
          </cell>
          <cell r="D693" t="str">
            <v>Licaria excelsa</v>
          </cell>
          <cell r="E693" t="str">
            <v>Kosterm.</v>
          </cell>
          <cell r="F693" t="str">
            <v>LAURACEAE</v>
          </cell>
          <cell r="G693" t="str">
            <v>Quina</v>
          </cell>
          <cell r="H693" t="str">
            <v>INDETERMINADO</v>
          </cell>
        </row>
        <row r="694">
          <cell r="A694">
            <v>693</v>
          </cell>
          <cell r="B694" t="str">
            <v>Licaria</v>
          </cell>
          <cell r="C694" t="str">
            <v>misantlae</v>
          </cell>
          <cell r="D694" t="str">
            <v>Licaria misantlae</v>
          </cell>
          <cell r="E694" t="str">
            <v>(Brandegee) Kosterm.</v>
          </cell>
          <cell r="F694" t="str">
            <v>LAURACEAE</v>
          </cell>
          <cell r="H694" t="str">
            <v>INDETERMINADO</v>
          </cell>
        </row>
        <row r="695">
          <cell r="A695">
            <v>694</v>
          </cell>
          <cell r="B695" t="str">
            <v>Licaria</v>
          </cell>
          <cell r="C695" t="str">
            <v>multinervis</v>
          </cell>
          <cell r="D695" t="str">
            <v>Licaria multinervis</v>
          </cell>
          <cell r="E695" t="str">
            <v>Holger Kurz</v>
          </cell>
          <cell r="F695" t="str">
            <v>LAURACEAE</v>
          </cell>
          <cell r="G695" t="str">
            <v>Quizarra quina</v>
          </cell>
          <cell r="H695" t="str">
            <v>INDETERMINADO</v>
          </cell>
        </row>
        <row r="696">
          <cell r="A696">
            <v>695</v>
          </cell>
          <cell r="B696" t="str">
            <v>Licaria</v>
          </cell>
          <cell r="C696" t="str">
            <v>sarapiquensis</v>
          </cell>
          <cell r="D696" t="str">
            <v>Licaria sarapiquensis</v>
          </cell>
          <cell r="E696" t="str">
            <v>Hammel</v>
          </cell>
          <cell r="F696" t="str">
            <v>LAURACEAE</v>
          </cell>
          <cell r="G696" t="str">
            <v>Ira-Aguacatillo-Quizarra</v>
          </cell>
          <cell r="H696" t="str">
            <v>HELIOFITO DURABLE</v>
          </cell>
        </row>
        <row r="697">
          <cell r="A697">
            <v>696</v>
          </cell>
          <cell r="B697" t="str">
            <v>Licaria</v>
          </cell>
          <cell r="C697" t="str">
            <v>sp</v>
          </cell>
          <cell r="D697" t="str">
            <v>Licaria sp</v>
          </cell>
          <cell r="F697" t="str">
            <v>LAURACEAE</v>
          </cell>
          <cell r="G697" t="str">
            <v>Ira-Aguacatillo-Quizarra</v>
          </cell>
          <cell r="H697" t="str">
            <v>HELIOFITO DURABLE</v>
          </cell>
        </row>
        <row r="698">
          <cell r="A698">
            <v>697</v>
          </cell>
          <cell r="B698" t="str">
            <v>Lindackeria</v>
          </cell>
          <cell r="C698" t="str">
            <v>laurina</v>
          </cell>
          <cell r="D698" t="str">
            <v>Lindackeria laurina</v>
          </cell>
          <cell r="E698" t="str">
            <v>C. Presl</v>
          </cell>
          <cell r="F698" t="str">
            <v>FLACOURTIACEAE</v>
          </cell>
          <cell r="H698" t="str">
            <v>INDETERMINADO</v>
          </cell>
        </row>
        <row r="699">
          <cell r="A699">
            <v>698</v>
          </cell>
          <cell r="B699" t="str">
            <v>Lippia</v>
          </cell>
          <cell r="C699" t="str">
            <v>myriocephala</v>
          </cell>
          <cell r="D699" t="str">
            <v>Lippia myriocephala</v>
          </cell>
          <cell r="E699" t="str">
            <v>Schltdl. &amp; Cham.</v>
          </cell>
          <cell r="F699" t="str">
            <v>VERBENACEAE</v>
          </cell>
          <cell r="H699" t="str">
            <v>INDETERMINADO</v>
          </cell>
        </row>
        <row r="700">
          <cell r="A700">
            <v>699</v>
          </cell>
          <cell r="B700" t="str">
            <v>Lonchocarpus</v>
          </cell>
          <cell r="C700" t="str">
            <v>acuminatus</v>
          </cell>
          <cell r="D700" t="str">
            <v>Lonchocarpus acuminatus</v>
          </cell>
          <cell r="F700" t="str">
            <v>FABACEAE/PAP.</v>
          </cell>
          <cell r="H700" t="str">
            <v>INDETERMINADO</v>
          </cell>
        </row>
        <row r="701">
          <cell r="A701">
            <v>700</v>
          </cell>
          <cell r="B701" t="str">
            <v>Lonchocarpus</v>
          </cell>
          <cell r="C701" t="str">
            <v>atropurpureos</v>
          </cell>
          <cell r="D701" t="str">
            <v>Lonchocarpus atropurpureos</v>
          </cell>
          <cell r="F701" t="str">
            <v>FABACEAE/PAP.</v>
          </cell>
          <cell r="H701" t="str">
            <v>INDETERMINADO</v>
          </cell>
        </row>
        <row r="702">
          <cell r="A702">
            <v>701</v>
          </cell>
          <cell r="B702" t="str">
            <v>Lonchocarpus</v>
          </cell>
          <cell r="C702" t="str">
            <v>costaricensis</v>
          </cell>
          <cell r="D702" t="str">
            <v>Lonchocarpus costaricensis</v>
          </cell>
          <cell r="F702" t="str">
            <v>FABACEAE/PAP.</v>
          </cell>
          <cell r="G702" t="str">
            <v>Chaperno-Corteza de venado-Pava-Pavilla-Sietecueros</v>
          </cell>
          <cell r="H702" t="str">
            <v>INDETERMINADO</v>
          </cell>
        </row>
        <row r="703">
          <cell r="A703">
            <v>702</v>
          </cell>
          <cell r="B703" t="str">
            <v>Lonchocarpus</v>
          </cell>
          <cell r="C703" t="str">
            <v>cruentus</v>
          </cell>
          <cell r="D703" t="str">
            <v>Lonchocarpus cruentus</v>
          </cell>
          <cell r="E703" t="str">
            <v>Lundell</v>
          </cell>
          <cell r="F703" t="str">
            <v>FABACEAE/PAP.</v>
          </cell>
          <cell r="H703" t="str">
            <v>INDETERMINADO</v>
          </cell>
        </row>
        <row r="704">
          <cell r="A704">
            <v>703</v>
          </cell>
          <cell r="B704" t="str">
            <v>Lonchocarpus</v>
          </cell>
          <cell r="C704" t="str">
            <v>ferrugineus</v>
          </cell>
          <cell r="D704" t="str">
            <v>Lonchocarpus ferrugineus</v>
          </cell>
          <cell r="E704" t="str">
            <v>M. Sousa</v>
          </cell>
          <cell r="F704" t="str">
            <v>FABACEAE/PAP.</v>
          </cell>
          <cell r="G704" t="str">
            <v>Pava-Chaperno-Comenegro</v>
          </cell>
          <cell r="H704" t="str">
            <v>HELIOFITO DURABLE</v>
          </cell>
        </row>
        <row r="705">
          <cell r="A705">
            <v>704</v>
          </cell>
          <cell r="B705" t="str">
            <v>Lonchocarpus</v>
          </cell>
          <cell r="C705" t="str">
            <v>guatemalensis</v>
          </cell>
          <cell r="D705" t="str">
            <v>Lonchocarpus guatemalensis</v>
          </cell>
          <cell r="E705" t="str">
            <v>Benth.</v>
          </cell>
          <cell r="F705" t="str">
            <v>FABACEAE/PAP.</v>
          </cell>
          <cell r="G705" t="str">
            <v>Chaperno</v>
          </cell>
          <cell r="H705" t="str">
            <v>INDETERMINADO</v>
          </cell>
        </row>
        <row r="706">
          <cell r="A706">
            <v>705</v>
          </cell>
          <cell r="B706" t="str">
            <v>Lonchocarpus</v>
          </cell>
          <cell r="C706" t="str">
            <v>heptaphyllus</v>
          </cell>
          <cell r="D706" t="str">
            <v>Lonchocarpus heptaphyllus</v>
          </cell>
          <cell r="E706" t="str">
            <v>(Poir.) DC.</v>
          </cell>
          <cell r="F706" t="str">
            <v>FABACEAE/PAP.</v>
          </cell>
          <cell r="G706" t="str">
            <v>Chaperno</v>
          </cell>
          <cell r="H706" t="str">
            <v>INDETERMINADO</v>
          </cell>
        </row>
        <row r="707">
          <cell r="A707">
            <v>706</v>
          </cell>
          <cell r="B707" t="str">
            <v>Lonchocarpus</v>
          </cell>
          <cell r="C707" t="str">
            <v>macrophyllus</v>
          </cell>
          <cell r="D707" t="str">
            <v>Lonchocarpus macrophyllus</v>
          </cell>
          <cell r="E707" t="str">
            <v>Kunth</v>
          </cell>
          <cell r="F707" t="str">
            <v>FABACEAE/PAP.</v>
          </cell>
          <cell r="G707" t="str">
            <v>Chaperno</v>
          </cell>
          <cell r="H707" t="str">
            <v>INDETERMINADO</v>
          </cell>
        </row>
        <row r="708">
          <cell r="A708">
            <v>707</v>
          </cell>
          <cell r="B708" t="str">
            <v>Lonchocarpus</v>
          </cell>
          <cell r="C708" t="str">
            <v>oliganthus</v>
          </cell>
          <cell r="D708" t="str">
            <v>Lonchocarpus oliganthus</v>
          </cell>
          <cell r="E708" t="str">
            <v>F.J. Herm.</v>
          </cell>
          <cell r="F708" t="str">
            <v>FABACEAE/PAP.</v>
          </cell>
          <cell r="G708" t="str">
            <v>Come negro-Chaperno</v>
          </cell>
          <cell r="H708" t="str">
            <v>HELIOFITO DURABLE</v>
          </cell>
        </row>
        <row r="709">
          <cell r="A709">
            <v>708</v>
          </cell>
          <cell r="B709" t="str">
            <v>Lonchocarpus</v>
          </cell>
          <cell r="C709" t="str">
            <v>pentaphyllus</v>
          </cell>
          <cell r="D709" t="str">
            <v>Lonchocarpus pentaphyllus</v>
          </cell>
          <cell r="E709" t="str">
            <v>(Poir.) DC.</v>
          </cell>
          <cell r="F709" t="str">
            <v>FABACEAE/PAP.</v>
          </cell>
          <cell r="G709" t="str">
            <v>Chaperno</v>
          </cell>
          <cell r="H709" t="str">
            <v>HELIOFITO DURABLE</v>
          </cell>
        </row>
        <row r="710">
          <cell r="A710">
            <v>709</v>
          </cell>
          <cell r="B710" t="str">
            <v>Lonchocarpus</v>
          </cell>
          <cell r="C710" t="str">
            <v>rugosus</v>
          </cell>
          <cell r="D710" t="str">
            <v>Lonchocarpus rugosus</v>
          </cell>
          <cell r="F710" t="str">
            <v>FABACEAE/PAP.</v>
          </cell>
          <cell r="G710" t="str">
            <v>Carao macho-Cola de pavo-Come negro-Frijolillo
-Sandal macho-Sandalo-Sandalo macho</v>
          </cell>
          <cell r="H710" t="str">
            <v>INDETERMINADO</v>
          </cell>
        </row>
        <row r="711">
          <cell r="A711">
            <v>710</v>
          </cell>
          <cell r="B711" t="str">
            <v>Lonchocarpus</v>
          </cell>
          <cell r="C711" t="str">
            <v>sp</v>
          </cell>
          <cell r="D711" t="str">
            <v>Lonchocarpus sp</v>
          </cell>
          <cell r="F711" t="str">
            <v>FABACEAE/PAP.</v>
          </cell>
          <cell r="G711" t="str">
            <v>Chaperno</v>
          </cell>
          <cell r="H711" t="str">
            <v>HELIOFITO DURABLE</v>
          </cell>
        </row>
        <row r="712">
          <cell r="A712">
            <v>711</v>
          </cell>
          <cell r="B712" t="str">
            <v>Lonchocarpus</v>
          </cell>
          <cell r="C712" t="str">
            <v>velutinus</v>
          </cell>
          <cell r="D712" t="str">
            <v>Lonchocarpus velutinus</v>
          </cell>
          <cell r="F712" t="str">
            <v>FABACEAE/PAP.</v>
          </cell>
          <cell r="G712" t="str">
            <v>Chaperno</v>
          </cell>
          <cell r="H712" t="str">
            <v>HELIOFITO DURABLE</v>
          </cell>
        </row>
        <row r="713">
          <cell r="A713">
            <v>712</v>
          </cell>
          <cell r="B713" t="str">
            <v>Loreya</v>
          </cell>
          <cell r="C713" t="str">
            <v>mespiloides</v>
          </cell>
          <cell r="D713" t="str">
            <v>Loreya mespiloides</v>
          </cell>
          <cell r="E713" t="str">
            <v>Miq.</v>
          </cell>
          <cell r="F713" t="str">
            <v>MELASTOMATACEAE</v>
          </cell>
          <cell r="H713" t="str">
            <v>INDETERMINADO</v>
          </cell>
        </row>
        <row r="714">
          <cell r="A714">
            <v>713</v>
          </cell>
          <cell r="B714" t="str">
            <v>Lozania</v>
          </cell>
          <cell r="C714" t="str">
            <v>mutisiana</v>
          </cell>
          <cell r="D714" t="str">
            <v>Lozania mutisiana</v>
          </cell>
          <cell r="E714" t="str">
            <v>Roem. &amp; Schult.</v>
          </cell>
          <cell r="F714" t="str">
            <v>FLACOURTIACEAE</v>
          </cell>
          <cell r="H714" t="str">
            <v>ESCIOFITO</v>
          </cell>
        </row>
        <row r="715">
          <cell r="A715">
            <v>714</v>
          </cell>
          <cell r="B715" t="str">
            <v>Lozania</v>
          </cell>
          <cell r="C715" t="str">
            <v>pittieri</v>
          </cell>
          <cell r="D715" t="str">
            <v>Lozania pittieri</v>
          </cell>
          <cell r="E715" t="str">
            <v>(S.F. Blake) L.B. Sm.</v>
          </cell>
          <cell r="F715" t="str">
            <v>FLACOURTIACEAE</v>
          </cell>
          <cell r="H715" t="str">
            <v>ESCIOFITO</v>
          </cell>
        </row>
        <row r="716">
          <cell r="A716">
            <v>715</v>
          </cell>
          <cell r="B716" t="str">
            <v>Luehea</v>
          </cell>
          <cell r="C716" t="str">
            <v>candida</v>
          </cell>
          <cell r="D716" t="str">
            <v>Luehea candida</v>
          </cell>
          <cell r="F716" t="str">
            <v>TILIACEAE</v>
          </cell>
          <cell r="G716" t="str">
            <v>Guácimo molenillo-Molenillo guácimo-Molinillo</v>
          </cell>
          <cell r="H716" t="str">
            <v>INDETERMINADO</v>
          </cell>
        </row>
        <row r="717">
          <cell r="A717">
            <v>716</v>
          </cell>
          <cell r="B717" t="str">
            <v>Luehea</v>
          </cell>
          <cell r="C717" t="str">
            <v>seemannii</v>
          </cell>
          <cell r="D717" t="str">
            <v>Luehea seemannii</v>
          </cell>
          <cell r="E717" t="str">
            <v>Triana &amp; Planch</v>
          </cell>
          <cell r="F717" t="str">
            <v>TILIACEAE</v>
          </cell>
          <cell r="G717" t="str">
            <v>Guacimo colorado-GuácimoGuácimo macho-
Guácimo macho de montaña-Guacimón</v>
          </cell>
          <cell r="H717" t="str">
            <v>HELIOFITO DURABLE</v>
          </cell>
        </row>
        <row r="718">
          <cell r="A718">
            <v>717</v>
          </cell>
          <cell r="B718" t="str">
            <v>Luehea</v>
          </cell>
          <cell r="C718" t="str">
            <v>speciosa</v>
          </cell>
          <cell r="D718" t="str">
            <v>Luehea speciosa</v>
          </cell>
          <cell r="F718" t="str">
            <v>TILIACEAE</v>
          </cell>
          <cell r="G718" t="str">
            <v>Guácimo-Guácimo macho</v>
          </cell>
          <cell r="H718" t="str">
            <v>INDETERMINADO</v>
          </cell>
        </row>
        <row r="719">
          <cell r="A719">
            <v>718</v>
          </cell>
          <cell r="B719" t="str">
            <v>Lunania</v>
          </cell>
          <cell r="C719" t="str">
            <v>mexicana</v>
          </cell>
          <cell r="D719" t="str">
            <v>Lunania mexicana</v>
          </cell>
          <cell r="E719" t="str">
            <v>Brandegee</v>
          </cell>
          <cell r="F719" t="str">
            <v>FLACOURTIACEAE</v>
          </cell>
          <cell r="H719" t="str">
            <v>INDETERMINADO</v>
          </cell>
        </row>
        <row r="720">
          <cell r="A720">
            <v>719</v>
          </cell>
          <cell r="B720" t="str">
            <v>Lunania</v>
          </cell>
          <cell r="C720" t="str">
            <v>sp</v>
          </cell>
          <cell r="D720" t="str">
            <v>Lunania sp</v>
          </cell>
          <cell r="F720" t="str">
            <v>FLACOURTIACEAE</v>
          </cell>
          <cell r="H720" t="str">
            <v>INDETERMINADO</v>
          </cell>
        </row>
        <row r="721">
          <cell r="A721">
            <v>720</v>
          </cell>
          <cell r="B721" t="str">
            <v>Lundia</v>
          </cell>
          <cell r="C721" t="str">
            <v>puberula</v>
          </cell>
          <cell r="D721" t="str">
            <v>Lundia puberula</v>
          </cell>
          <cell r="E721" t="str">
            <v>Pittier</v>
          </cell>
          <cell r="F721" t="str">
            <v>BIGNONIACEAE</v>
          </cell>
          <cell r="H721" t="str">
            <v>INDETERMINADO</v>
          </cell>
        </row>
        <row r="722">
          <cell r="A722">
            <v>721</v>
          </cell>
          <cell r="B722" t="str">
            <v>Lysiloma</v>
          </cell>
          <cell r="C722" t="str">
            <v>divaricatum</v>
          </cell>
          <cell r="D722" t="str">
            <v>Lysiloma divaricatum</v>
          </cell>
          <cell r="F722" t="str">
            <v>FABACEAE/MIM.</v>
          </cell>
          <cell r="G722" t="str">
            <v>Quebracho-Ardillo-Quebracho-Tamarindo de monte</v>
          </cell>
          <cell r="H722" t="str">
            <v>INDETERMINADO</v>
          </cell>
        </row>
        <row r="723">
          <cell r="A723">
            <v>722</v>
          </cell>
          <cell r="B723" t="str">
            <v>Mabea</v>
          </cell>
          <cell r="C723" t="str">
            <v>montana</v>
          </cell>
          <cell r="D723" t="str">
            <v>Mabea montana</v>
          </cell>
          <cell r="F723" t="str">
            <v>EUPHORBIACEAE</v>
          </cell>
          <cell r="H723" t="str">
            <v>INDETERMINADO</v>
          </cell>
        </row>
        <row r="724">
          <cell r="A724">
            <v>723</v>
          </cell>
          <cell r="B724" t="str">
            <v>Mabea</v>
          </cell>
          <cell r="C724" t="str">
            <v>occidentalis</v>
          </cell>
          <cell r="D724" t="str">
            <v>Mabea occidentalis</v>
          </cell>
          <cell r="F724" t="str">
            <v>EUPHORBIACEAE</v>
          </cell>
          <cell r="H724" t="str">
            <v>HELIOFITO DURABLE</v>
          </cell>
        </row>
        <row r="725">
          <cell r="A725">
            <v>724</v>
          </cell>
          <cell r="B725" t="str">
            <v>Maclura</v>
          </cell>
          <cell r="C725" t="str">
            <v xml:space="preserve">tinctoria </v>
          </cell>
          <cell r="D725" t="str">
            <v xml:space="preserve">Maclura tinctoria </v>
          </cell>
          <cell r="E725" t="str">
            <v>(L.) G. Don</v>
          </cell>
          <cell r="F725" t="str">
            <v>MORACEAE</v>
          </cell>
          <cell r="G725" t="str">
            <v>Mora</v>
          </cell>
          <cell r="H725" t="str">
            <v>INDETERMINADO</v>
          </cell>
        </row>
        <row r="726">
          <cell r="A726">
            <v>725</v>
          </cell>
          <cell r="B726" t="str">
            <v>Machaerium</v>
          </cell>
          <cell r="C726" t="str">
            <v>biovulatum</v>
          </cell>
          <cell r="D726" t="str">
            <v>Machaerium biovulatum</v>
          </cell>
          <cell r="F726" t="str">
            <v>FABACEAE/PAP.</v>
          </cell>
          <cell r="G726" t="str">
            <v>Espino negro-Jarro caliente-Palo bejuco-Siete cuero</v>
          </cell>
          <cell r="H726" t="str">
            <v>INDETERMINADO</v>
          </cell>
        </row>
        <row r="727">
          <cell r="A727">
            <v>726</v>
          </cell>
          <cell r="B727" t="str">
            <v>Machaerium</v>
          </cell>
          <cell r="C727" t="str">
            <v>cirrhiferum</v>
          </cell>
          <cell r="D727" t="str">
            <v>Machaerium cirrhiferum</v>
          </cell>
          <cell r="E727" t="str">
            <v>Pittier</v>
          </cell>
          <cell r="F727" t="str">
            <v>FABACEAE/PAP.</v>
          </cell>
          <cell r="H727" t="str">
            <v>INDETERMINADO</v>
          </cell>
        </row>
        <row r="728">
          <cell r="A728">
            <v>727</v>
          </cell>
          <cell r="B728" t="str">
            <v>Machaerium</v>
          </cell>
          <cell r="C728" t="str">
            <v>floribundum</v>
          </cell>
          <cell r="D728" t="str">
            <v>Machaerium floribundum</v>
          </cell>
          <cell r="E728" t="str">
            <v>Benth.</v>
          </cell>
          <cell r="F728" t="str">
            <v>FABACEAE/PAP.</v>
          </cell>
          <cell r="H728" t="str">
            <v>INDETERMINADO</v>
          </cell>
        </row>
        <row r="729">
          <cell r="A729">
            <v>728</v>
          </cell>
          <cell r="B729" t="str">
            <v>Machaerium</v>
          </cell>
          <cell r="C729" t="str">
            <v>kegelii</v>
          </cell>
          <cell r="D729" t="str">
            <v>Machaerium kegelii</v>
          </cell>
          <cell r="E729" t="str">
            <v>Meisn.</v>
          </cell>
          <cell r="F729" t="str">
            <v>FABACEAE/PAP.</v>
          </cell>
          <cell r="H729" t="str">
            <v>INDETERMINADO</v>
          </cell>
        </row>
        <row r="730">
          <cell r="A730">
            <v>729</v>
          </cell>
          <cell r="B730" t="str">
            <v>Machaerium</v>
          </cell>
          <cell r="C730" t="str">
            <v>seemannii</v>
          </cell>
          <cell r="D730" t="str">
            <v>Machaerium seemannii</v>
          </cell>
          <cell r="E730" t="str">
            <v>Benth.</v>
          </cell>
          <cell r="F730" t="str">
            <v>FABACEAE/PAP.</v>
          </cell>
          <cell r="H730" t="str">
            <v>INDETERMINADO</v>
          </cell>
        </row>
        <row r="731">
          <cell r="A731">
            <v>730</v>
          </cell>
          <cell r="B731" t="str">
            <v>Maclura</v>
          </cell>
          <cell r="C731" t="str">
            <v>tinctorea</v>
          </cell>
          <cell r="D731" t="str">
            <v>Maclura tinctorea</v>
          </cell>
          <cell r="F731" t="str">
            <v>MORACEAE</v>
          </cell>
          <cell r="H731" t="str">
            <v>INDETERMINADO</v>
          </cell>
        </row>
        <row r="732">
          <cell r="A732">
            <v>731</v>
          </cell>
          <cell r="B732" t="str">
            <v>Macrohasseltia</v>
          </cell>
          <cell r="C732" t="str">
            <v>macroterantha</v>
          </cell>
          <cell r="D732" t="str">
            <v>Macrohasseltia macroterantha</v>
          </cell>
          <cell r="E732" t="str">
            <v>(Standl. &amp; L. O. Williams) L. O. Williams</v>
          </cell>
          <cell r="F732" t="str">
            <v>FLACOURTIACEAE</v>
          </cell>
          <cell r="H732" t="str">
            <v>ESCIOFITO</v>
          </cell>
        </row>
        <row r="733">
          <cell r="A733">
            <v>732</v>
          </cell>
          <cell r="B733" t="str">
            <v>Macrolobium</v>
          </cell>
          <cell r="C733" t="str">
            <v>costaricense</v>
          </cell>
          <cell r="D733" t="str">
            <v>Macrolobium costaricense</v>
          </cell>
          <cell r="E733" t="str">
            <v>W.C. Burger</v>
          </cell>
          <cell r="F733" t="str">
            <v>FABACEAE/CAES.</v>
          </cell>
          <cell r="G733" t="str">
            <v>Pata de elefante</v>
          </cell>
          <cell r="H733" t="str">
            <v>ESCIOFITO</v>
          </cell>
        </row>
        <row r="734">
          <cell r="A734">
            <v>733</v>
          </cell>
          <cell r="B734" t="str">
            <v>Macrolobium</v>
          </cell>
          <cell r="C734" t="str">
            <v>hartshornii</v>
          </cell>
          <cell r="D734" t="str">
            <v>Macrolobium hartshornii</v>
          </cell>
          <cell r="E734" t="str">
            <v>R. S. Cowan</v>
          </cell>
          <cell r="F734" t="str">
            <v>FABACEAE/CAES.</v>
          </cell>
          <cell r="G734" t="str">
            <v>Josefino-Tamarindo de suampo</v>
          </cell>
          <cell r="H734" t="str">
            <v>ESCIOFITO</v>
          </cell>
        </row>
        <row r="735">
          <cell r="A735">
            <v>734</v>
          </cell>
          <cell r="B735" t="str">
            <v>Macrolobium</v>
          </cell>
          <cell r="C735" t="str">
            <v>sp</v>
          </cell>
          <cell r="D735" t="str">
            <v>Macrolobium sp</v>
          </cell>
          <cell r="F735" t="str">
            <v>FABACEAE/CAES.</v>
          </cell>
          <cell r="H735" t="str">
            <v>INDETERMINADO</v>
          </cell>
        </row>
        <row r="736">
          <cell r="A736">
            <v>735</v>
          </cell>
          <cell r="B736" t="str">
            <v>Magnolia</v>
          </cell>
          <cell r="C736" t="str">
            <v>poasana</v>
          </cell>
          <cell r="D736" t="str">
            <v>Magnolia poasana</v>
          </cell>
          <cell r="F736" t="str">
            <v>MAGNOLIACEAE</v>
          </cell>
          <cell r="G736" t="str">
            <v>Magnolia</v>
          </cell>
          <cell r="H736" t="str">
            <v>HELIOFITO DURABLE</v>
          </cell>
        </row>
        <row r="737">
          <cell r="A737">
            <v>736</v>
          </cell>
          <cell r="B737" t="str">
            <v>Malouetia</v>
          </cell>
          <cell r="C737" t="str">
            <v>guatemalensis</v>
          </cell>
          <cell r="D737" t="str">
            <v>Malouetia guatemalensis</v>
          </cell>
          <cell r="E737" t="str">
            <v>(Müll. Arg.) Standl.</v>
          </cell>
          <cell r="F737" t="str">
            <v>APOCYNACEAE</v>
          </cell>
          <cell r="H737" t="str">
            <v>INDETERMINADO</v>
          </cell>
        </row>
        <row r="738">
          <cell r="A738">
            <v>737</v>
          </cell>
          <cell r="B738" t="str">
            <v>Malpighia</v>
          </cell>
          <cell r="C738" t="str">
            <v>albiflora</v>
          </cell>
          <cell r="D738" t="str">
            <v>Malpighia albiflora</v>
          </cell>
          <cell r="E738" t="str">
            <v>(Cuatrec.) Cuatrec.</v>
          </cell>
          <cell r="F738" t="str">
            <v>MALPIGHIACEAE</v>
          </cell>
          <cell r="H738" t="str">
            <v>INDETERMINADO</v>
          </cell>
        </row>
        <row r="739">
          <cell r="A739">
            <v>738</v>
          </cell>
          <cell r="B739" t="str">
            <v>Malpighia</v>
          </cell>
          <cell r="C739" t="str">
            <v>stevensii</v>
          </cell>
          <cell r="D739" t="str">
            <v>Malpighia stevensii</v>
          </cell>
          <cell r="F739" t="str">
            <v>MALPIGHIACEAE</v>
          </cell>
          <cell r="H739" t="str">
            <v>INDETERMINADO</v>
          </cell>
        </row>
        <row r="740">
          <cell r="A740">
            <v>739</v>
          </cell>
          <cell r="B740" t="str">
            <v>Malvaviscus</v>
          </cell>
          <cell r="C740" t="str">
            <v>arboreus</v>
          </cell>
          <cell r="D740" t="str">
            <v>Malvaviscus arboreus</v>
          </cell>
          <cell r="E740" t="str">
            <v>Cav.</v>
          </cell>
          <cell r="F740" t="str">
            <v>MALVACEAE</v>
          </cell>
          <cell r="H740" t="str">
            <v>HELIOFITO DURABLE</v>
          </cell>
        </row>
        <row r="741">
          <cell r="A741">
            <v>740</v>
          </cell>
          <cell r="B741" t="str">
            <v>Manilkara</v>
          </cell>
          <cell r="C741" t="str">
            <v>chicle</v>
          </cell>
          <cell r="D741" t="str">
            <v>Manilkara chicle</v>
          </cell>
          <cell r="F741" t="str">
            <v>SAPOTACEAE</v>
          </cell>
          <cell r="G741" t="str">
            <v>Níspero-Níspero chicle</v>
          </cell>
          <cell r="H741" t="str">
            <v>ESCIOFITO</v>
          </cell>
        </row>
        <row r="742">
          <cell r="A742">
            <v>741</v>
          </cell>
          <cell r="B742" t="str">
            <v>Manilkara</v>
          </cell>
          <cell r="C742" t="str">
            <v>inundata</v>
          </cell>
          <cell r="D742" t="str">
            <v>Manilkara inundata</v>
          </cell>
          <cell r="F742" t="str">
            <v>SAPOTACEAE</v>
          </cell>
          <cell r="H742" t="str">
            <v>INDETERMINADO</v>
          </cell>
        </row>
        <row r="743">
          <cell r="A743">
            <v>742</v>
          </cell>
          <cell r="B743" t="str">
            <v>Manilkara</v>
          </cell>
          <cell r="C743" t="str">
            <v>staminodella</v>
          </cell>
          <cell r="D743" t="str">
            <v>Manilkara staminodella</v>
          </cell>
          <cell r="E743" t="str">
            <v>Gilly</v>
          </cell>
          <cell r="F743" t="str">
            <v>SAPOTACEAE</v>
          </cell>
          <cell r="H743" t="str">
            <v>INDETERMINADO</v>
          </cell>
        </row>
        <row r="744">
          <cell r="A744">
            <v>743</v>
          </cell>
          <cell r="B744" t="str">
            <v>Manilkara</v>
          </cell>
          <cell r="C744" t="str">
            <v>zapota</v>
          </cell>
          <cell r="D744" t="str">
            <v>Manilkara zapota</v>
          </cell>
          <cell r="F744" t="str">
            <v>SAPOTACEAE</v>
          </cell>
          <cell r="H744" t="str">
            <v>INDETERMINADO</v>
          </cell>
        </row>
        <row r="745">
          <cell r="A745">
            <v>744</v>
          </cell>
          <cell r="B745" t="str">
            <v>Maquira</v>
          </cell>
          <cell r="C745" t="str">
            <v>costaricana</v>
          </cell>
          <cell r="D745" t="str">
            <v>Maquira costaricana</v>
          </cell>
          <cell r="E745" t="str">
            <v>(Standl.) C. C. Berg</v>
          </cell>
          <cell r="F745" t="str">
            <v>MORACEAE</v>
          </cell>
          <cell r="H745" t="str">
            <v>HELIOFITO DURABLE</v>
          </cell>
        </row>
        <row r="746">
          <cell r="A746">
            <v>745</v>
          </cell>
          <cell r="B746" t="str">
            <v>Maranthes</v>
          </cell>
          <cell r="C746" t="str">
            <v>panamensis</v>
          </cell>
          <cell r="D746" t="str">
            <v>Maranthes panamensis</v>
          </cell>
          <cell r="E746" t="str">
            <v>(Standl.) Prance &amp; F. White</v>
          </cell>
          <cell r="F746" t="str">
            <v>CHRYSOBALANACEAE</v>
          </cell>
          <cell r="G746" t="str">
            <v>Pejiballe</v>
          </cell>
          <cell r="H746" t="str">
            <v>ESCIOFITO</v>
          </cell>
        </row>
        <row r="747">
          <cell r="A747">
            <v>746</v>
          </cell>
          <cell r="B747" t="str">
            <v>Marcgravia</v>
          </cell>
          <cell r="C747" t="str">
            <v>caudata</v>
          </cell>
          <cell r="D747" t="str">
            <v>Marcgravia caudata</v>
          </cell>
          <cell r="E747" t="str">
            <v>Triana &amp; Planch.</v>
          </cell>
          <cell r="F747" t="str">
            <v>MARCGRAVIACEAE</v>
          </cell>
          <cell r="H747" t="str">
            <v>INDETERMINADO</v>
          </cell>
        </row>
        <row r="748">
          <cell r="A748">
            <v>747</v>
          </cell>
          <cell r="B748" t="str">
            <v>Marcgravia</v>
          </cell>
          <cell r="C748" t="str">
            <v>mexicana</v>
          </cell>
          <cell r="D748" t="str">
            <v>Marcgravia mexicana</v>
          </cell>
          <cell r="E748" t="str">
            <v>Gilg</v>
          </cell>
          <cell r="F748" t="str">
            <v>MARCGRAVIACEAE</v>
          </cell>
          <cell r="H748" t="str">
            <v>INDETERMINADO</v>
          </cell>
        </row>
        <row r="749">
          <cell r="A749">
            <v>748</v>
          </cell>
          <cell r="B749" t="str">
            <v>Marcgravia</v>
          </cell>
          <cell r="C749" t="str">
            <v>nervosa</v>
          </cell>
          <cell r="D749" t="str">
            <v>Marcgravia nervosa</v>
          </cell>
          <cell r="E749" t="str">
            <v>Triana &amp; Planch</v>
          </cell>
          <cell r="F749" t="str">
            <v>MARCGRAVIACEAE</v>
          </cell>
          <cell r="H749" t="str">
            <v>INDETERMINADO</v>
          </cell>
        </row>
        <row r="750">
          <cell r="A750">
            <v>749</v>
          </cell>
          <cell r="B750" t="str">
            <v>Margaritaria</v>
          </cell>
          <cell r="C750" t="str">
            <v>nobilis</v>
          </cell>
          <cell r="D750" t="str">
            <v>Margaritaria nobilis</v>
          </cell>
          <cell r="E750" t="str">
            <v>L. f.</v>
          </cell>
          <cell r="F750" t="str">
            <v>EUPHORBIACEAE</v>
          </cell>
          <cell r="H750" t="str">
            <v>HELIOFITO DURABLE</v>
          </cell>
        </row>
        <row r="751">
          <cell r="A751">
            <v>750</v>
          </cell>
          <cell r="B751" t="str">
            <v>Marila</v>
          </cell>
          <cell r="C751" t="str">
            <v>laxiflora</v>
          </cell>
          <cell r="D751" t="str">
            <v>Marila laxiflora</v>
          </cell>
          <cell r="E751" t="str">
            <v>Rusby</v>
          </cell>
          <cell r="F751" t="str">
            <v>CLUSIACEAE</v>
          </cell>
          <cell r="G751" t="str">
            <v>Goma</v>
          </cell>
          <cell r="H751" t="str">
            <v>HELIOFITO DURABLE</v>
          </cell>
        </row>
        <row r="752">
          <cell r="A752">
            <v>751</v>
          </cell>
          <cell r="B752" t="str">
            <v>Marila</v>
          </cell>
          <cell r="C752" t="str">
            <v>pluricostata</v>
          </cell>
          <cell r="D752" t="str">
            <v>Marila pluricostata</v>
          </cell>
          <cell r="E752" t="str">
            <v>Standl. &amp; L. O. Williams</v>
          </cell>
          <cell r="F752" t="str">
            <v>CLUSIACEAE</v>
          </cell>
          <cell r="G752" t="str">
            <v>Camaron</v>
          </cell>
          <cell r="H752" t="str">
            <v>HELIOFITO DURABLE</v>
          </cell>
        </row>
        <row r="753">
          <cell r="A753">
            <v>752</v>
          </cell>
          <cell r="B753" t="str">
            <v>Marila</v>
          </cell>
          <cell r="C753" t="str">
            <v>sp</v>
          </cell>
          <cell r="D753" t="str">
            <v>Marila sp</v>
          </cell>
          <cell r="F753" t="str">
            <v>CLUSIACEAE</v>
          </cell>
          <cell r="H753" t="str">
            <v>HELIOFITO DURABLE</v>
          </cell>
        </row>
        <row r="754">
          <cell r="A754">
            <v>753</v>
          </cell>
          <cell r="B754" t="str">
            <v>Maripa</v>
          </cell>
          <cell r="C754" t="str">
            <v>nicaraguensis</v>
          </cell>
          <cell r="D754" t="str">
            <v>Maripa nicaraguensis</v>
          </cell>
          <cell r="E754" t="str">
            <v>Hemsl.</v>
          </cell>
          <cell r="F754" t="str">
            <v>CONVOLVULACEAE</v>
          </cell>
          <cell r="H754" t="str">
            <v>INDETERMINADO</v>
          </cell>
        </row>
        <row r="755">
          <cell r="A755">
            <v>754</v>
          </cell>
          <cell r="B755" t="str">
            <v>Markea</v>
          </cell>
          <cell r="C755" t="str">
            <v>leucantha</v>
          </cell>
          <cell r="D755" t="str">
            <v>Markea leucantha</v>
          </cell>
          <cell r="E755" t="str">
            <v>(sin.) Donn. Sm.</v>
          </cell>
          <cell r="F755" t="str">
            <v>SOLANACEAE</v>
          </cell>
          <cell r="H755" t="str">
            <v>INDETERMINADO</v>
          </cell>
        </row>
        <row r="756">
          <cell r="A756">
            <v>755</v>
          </cell>
          <cell r="B756" t="str">
            <v>Matayba</v>
          </cell>
          <cell r="C756" t="str">
            <v>apetala</v>
          </cell>
          <cell r="D756" t="str">
            <v>Matayba apetala</v>
          </cell>
          <cell r="E756" t="str">
            <v>Radlk.</v>
          </cell>
          <cell r="F756" t="str">
            <v>SAPINDACEAE</v>
          </cell>
          <cell r="H756" t="str">
            <v>INDETERMINADO</v>
          </cell>
        </row>
        <row r="757">
          <cell r="A757">
            <v>756</v>
          </cell>
          <cell r="B757" t="str">
            <v>Matayba</v>
          </cell>
          <cell r="C757" t="str">
            <v>clavelligera</v>
          </cell>
          <cell r="D757" t="str">
            <v>Matayba clavelligera</v>
          </cell>
          <cell r="E757" t="str">
            <v>Radlk</v>
          </cell>
          <cell r="F757" t="str">
            <v>SAPINDACEAE</v>
          </cell>
          <cell r="H757" t="str">
            <v>ESCIOFITO</v>
          </cell>
        </row>
        <row r="758">
          <cell r="A758">
            <v>757</v>
          </cell>
          <cell r="B758" t="str">
            <v>Matayba</v>
          </cell>
          <cell r="C758" t="str">
            <v>glaberrima</v>
          </cell>
          <cell r="D758" t="str">
            <v>Matayba glaberrima</v>
          </cell>
          <cell r="E758" t="str">
            <v>Radlk.</v>
          </cell>
          <cell r="F758" t="str">
            <v>SAPINDACEAE</v>
          </cell>
          <cell r="H758" t="str">
            <v>INDETERMINADO</v>
          </cell>
        </row>
        <row r="759">
          <cell r="A759">
            <v>758</v>
          </cell>
          <cell r="B759" t="str">
            <v>Matayba</v>
          </cell>
          <cell r="C759" t="str">
            <v>ingifolia</v>
          </cell>
          <cell r="D759" t="str">
            <v>Matayba ingifolia</v>
          </cell>
          <cell r="E759" t="str">
            <v>Standl.</v>
          </cell>
          <cell r="F759" t="str">
            <v>SAPINDACEAE</v>
          </cell>
          <cell r="H759" t="str">
            <v>ESCIOFITO</v>
          </cell>
        </row>
        <row r="760">
          <cell r="A760">
            <v>759</v>
          </cell>
          <cell r="B760" t="str">
            <v>Matayba</v>
          </cell>
          <cell r="C760" t="str">
            <v>oppositifolia</v>
          </cell>
          <cell r="D760" t="str">
            <v>Matayba oppositifolia</v>
          </cell>
          <cell r="E760" t="str">
            <v>(A. Rich.) Britton</v>
          </cell>
          <cell r="F760" t="str">
            <v>SAPINDACEAE</v>
          </cell>
          <cell r="H760" t="str">
            <v>ESCIOFITO</v>
          </cell>
        </row>
        <row r="761">
          <cell r="A761">
            <v>760</v>
          </cell>
          <cell r="B761" t="str">
            <v>Matayba</v>
          </cell>
          <cell r="C761" t="str">
            <v>pseudoestipularis</v>
          </cell>
          <cell r="D761" t="str">
            <v>Matayba pseudoestipularis</v>
          </cell>
          <cell r="E761" t="str">
            <v>T. D. Penn.</v>
          </cell>
          <cell r="F761" t="str">
            <v>SAPINDACEAE</v>
          </cell>
          <cell r="H761" t="str">
            <v>INDETERMINADO</v>
          </cell>
        </row>
        <row r="762">
          <cell r="A762">
            <v>761</v>
          </cell>
          <cell r="B762" t="str">
            <v>Matayba</v>
          </cell>
          <cell r="C762" t="str">
            <v>sp</v>
          </cell>
          <cell r="D762" t="str">
            <v>Matayba sp</v>
          </cell>
          <cell r="F762" t="str">
            <v>SAPINDACEAE</v>
          </cell>
          <cell r="H762" t="str">
            <v>ESCIOFITO</v>
          </cell>
        </row>
        <row r="763">
          <cell r="A763">
            <v>762</v>
          </cell>
          <cell r="B763" t="str">
            <v>Matelea</v>
          </cell>
          <cell r="C763" t="str">
            <v>sp</v>
          </cell>
          <cell r="D763" t="str">
            <v>Matelea sp</v>
          </cell>
          <cell r="F763" t="str">
            <v>ASCLEPIADACEAE</v>
          </cell>
          <cell r="H763" t="str">
            <v>INDETERMINADO</v>
          </cell>
        </row>
        <row r="764">
          <cell r="A764">
            <v>763</v>
          </cell>
          <cell r="B764" t="str">
            <v>Matudaea</v>
          </cell>
          <cell r="C764" t="str">
            <v>trinervia</v>
          </cell>
          <cell r="D764" t="str">
            <v>Matudaea trinervia</v>
          </cell>
          <cell r="E764" t="str">
            <v>Lundell</v>
          </cell>
          <cell r="F764" t="str">
            <v>HAMAMELIDACEAE</v>
          </cell>
          <cell r="H764" t="str">
            <v>HELIOFITO DURABLE</v>
          </cell>
        </row>
        <row r="765">
          <cell r="A765">
            <v>764</v>
          </cell>
          <cell r="B765" t="str">
            <v>Mauria</v>
          </cell>
          <cell r="C765" t="str">
            <v>heterophylla</v>
          </cell>
          <cell r="D765" t="str">
            <v>Mauria heterophylla</v>
          </cell>
          <cell r="F765" t="str">
            <v>ANACARDIACEAE</v>
          </cell>
          <cell r="H765" t="str">
            <v>INDETERMINADO</v>
          </cell>
        </row>
        <row r="766">
          <cell r="A766">
            <v>765</v>
          </cell>
          <cell r="B766" t="str">
            <v>Mayna</v>
          </cell>
          <cell r="C766" t="str">
            <v>odorata</v>
          </cell>
          <cell r="D766" t="str">
            <v>Mayna odorata</v>
          </cell>
          <cell r="E766" t="str">
            <v>Aubl.</v>
          </cell>
          <cell r="F766" t="str">
            <v>FLACOURTIACEAE</v>
          </cell>
          <cell r="H766" t="str">
            <v>INDETERMINADO</v>
          </cell>
        </row>
        <row r="767">
          <cell r="A767">
            <v>766</v>
          </cell>
          <cell r="B767" t="str">
            <v>Maytenus</v>
          </cell>
          <cell r="C767" t="str">
            <v>guyanensis</v>
          </cell>
          <cell r="D767" t="str">
            <v>Maytenus guyanensis</v>
          </cell>
          <cell r="E767" t="str">
            <v>UNK ex Reissek</v>
          </cell>
          <cell r="F767" t="str">
            <v>CELASTRACEAE</v>
          </cell>
          <cell r="H767" t="str">
            <v>ESCIOFITO</v>
          </cell>
        </row>
        <row r="768">
          <cell r="A768">
            <v>767</v>
          </cell>
          <cell r="B768" t="str">
            <v>Maytenus</v>
          </cell>
          <cell r="C768" t="str">
            <v>recondita</v>
          </cell>
          <cell r="D768" t="str">
            <v>Maytenus recondita</v>
          </cell>
          <cell r="E768" t="str">
            <v>Hammel</v>
          </cell>
          <cell r="F768" t="str">
            <v>CELASTRACEAE</v>
          </cell>
          <cell r="H768" t="str">
            <v>INDETERMINADO</v>
          </cell>
        </row>
        <row r="769">
          <cell r="A769">
            <v>768</v>
          </cell>
          <cell r="B769" t="str">
            <v>Maytenus</v>
          </cell>
          <cell r="C769" t="str">
            <v>sp</v>
          </cell>
          <cell r="D769" t="str">
            <v>Maytenus sp</v>
          </cell>
          <cell r="F769" t="str">
            <v>CELASTRACEAE</v>
          </cell>
          <cell r="H769" t="str">
            <v>ESCIOFITO</v>
          </cell>
        </row>
        <row r="770">
          <cell r="A770">
            <v>769</v>
          </cell>
          <cell r="B770" t="str">
            <v>Meliosma</v>
          </cell>
          <cell r="C770" t="str">
            <v>aff. depressiva</v>
          </cell>
          <cell r="D770" t="str">
            <v>Meliosma aff. depressiva</v>
          </cell>
          <cell r="E770" t="str">
            <v>J. F. Morales</v>
          </cell>
          <cell r="F770" t="str">
            <v>SABIACEAE</v>
          </cell>
          <cell r="H770" t="str">
            <v>INDETERMINADO</v>
          </cell>
        </row>
        <row r="771">
          <cell r="A771">
            <v>770</v>
          </cell>
          <cell r="B771" t="str">
            <v>Meliosma</v>
          </cell>
          <cell r="C771" t="str">
            <v>allenii</v>
          </cell>
          <cell r="D771" t="str">
            <v>Meliosma allenii</v>
          </cell>
          <cell r="F771" t="str">
            <v>SABIACEAE</v>
          </cell>
          <cell r="G771" t="str">
            <v>Ira-Vencesnuco</v>
          </cell>
          <cell r="H771" t="str">
            <v>INDETERMINADO</v>
          </cell>
        </row>
        <row r="772">
          <cell r="A772">
            <v>771</v>
          </cell>
          <cell r="B772" t="str">
            <v>Meliosma</v>
          </cell>
          <cell r="C772" t="str">
            <v>brenesii</v>
          </cell>
          <cell r="D772" t="str">
            <v>Meliosma brenesii</v>
          </cell>
          <cell r="E772" t="str">
            <v>Standl.</v>
          </cell>
          <cell r="F772" t="str">
            <v>SABIACEAE</v>
          </cell>
          <cell r="H772" t="str">
            <v>INDETERMINADO</v>
          </cell>
        </row>
        <row r="773">
          <cell r="A773">
            <v>772</v>
          </cell>
          <cell r="B773" t="str">
            <v>Meliosma</v>
          </cell>
          <cell r="C773" t="str">
            <v>donnellsmithii</v>
          </cell>
          <cell r="D773" t="str">
            <v>Meliosma donnellsmithii</v>
          </cell>
          <cell r="E773" t="str">
            <v>Urb.</v>
          </cell>
          <cell r="F773" t="str">
            <v>SABIACEAE</v>
          </cell>
          <cell r="G773" t="str">
            <v>Uvilla</v>
          </cell>
          <cell r="H773" t="str">
            <v>HELIOFITO DURABLE</v>
          </cell>
        </row>
        <row r="774">
          <cell r="A774">
            <v>773</v>
          </cell>
          <cell r="B774" t="str">
            <v>Meliosma</v>
          </cell>
          <cell r="C774" t="str">
            <v>glabra</v>
          </cell>
          <cell r="D774" t="str">
            <v>Meliosma glabra</v>
          </cell>
          <cell r="F774" t="str">
            <v>SABIACEAE</v>
          </cell>
          <cell r="H774" t="str">
            <v>INDETERMINADO</v>
          </cell>
        </row>
        <row r="775">
          <cell r="A775">
            <v>774</v>
          </cell>
          <cell r="B775" t="str">
            <v>Meliosma</v>
          </cell>
          <cell r="C775" t="str">
            <v>glabrata</v>
          </cell>
          <cell r="D775" t="str">
            <v>Meliosma glabrata</v>
          </cell>
          <cell r="E775" t="str">
            <v>(Liebm.) Urb.</v>
          </cell>
          <cell r="F775" t="str">
            <v>SABIACEAE</v>
          </cell>
          <cell r="H775" t="str">
            <v>INDETERMINADO</v>
          </cell>
        </row>
        <row r="776">
          <cell r="A776">
            <v>775</v>
          </cell>
          <cell r="B776" t="str">
            <v>Meliosma</v>
          </cell>
          <cell r="C776" t="str">
            <v>sp</v>
          </cell>
          <cell r="D776" t="str">
            <v>Meliosma sp</v>
          </cell>
          <cell r="F776" t="str">
            <v>SABIACEAE</v>
          </cell>
          <cell r="H776" t="str">
            <v>INDETERMINADO</v>
          </cell>
        </row>
        <row r="777">
          <cell r="A777">
            <v>776</v>
          </cell>
          <cell r="B777" t="str">
            <v>Meliosma</v>
          </cell>
          <cell r="C777" t="str">
            <v>vernicosa</v>
          </cell>
          <cell r="D777" t="str">
            <v>Meliosma vernicosa</v>
          </cell>
          <cell r="E777" t="str">
            <v>(Liebm.) Griseb.</v>
          </cell>
          <cell r="F777" t="str">
            <v>SABIACEAE</v>
          </cell>
          <cell r="H777" t="str">
            <v>HELIOFITO DURABLE</v>
          </cell>
        </row>
        <row r="778">
          <cell r="A778">
            <v>777</v>
          </cell>
          <cell r="B778" t="str">
            <v>Mezilaurus</v>
          </cell>
          <cell r="C778" t="str">
            <v>sp</v>
          </cell>
          <cell r="D778" t="str">
            <v>Mezilaurus sp</v>
          </cell>
          <cell r="F778" t="str">
            <v>LAURACEAE</v>
          </cell>
          <cell r="H778" t="str">
            <v>INDETERMINADO</v>
          </cell>
        </row>
        <row r="779">
          <cell r="A779">
            <v>778</v>
          </cell>
          <cell r="B779" t="str">
            <v>Miconia</v>
          </cell>
          <cell r="C779" t="str">
            <v>affinis</v>
          </cell>
          <cell r="D779" t="str">
            <v>Miconia affinis</v>
          </cell>
          <cell r="E779" t="str">
            <v>DC.</v>
          </cell>
          <cell r="F779" t="str">
            <v>MELASTOMATACEAE</v>
          </cell>
          <cell r="G779" t="str">
            <v>Lengua de vaca</v>
          </cell>
          <cell r="H779" t="str">
            <v>HELIOFITO EFIMERO</v>
          </cell>
        </row>
        <row r="780">
          <cell r="A780">
            <v>779</v>
          </cell>
          <cell r="B780" t="str">
            <v>Miconia</v>
          </cell>
          <cell r="C780" t="str">
            <v>albicans</v>
          </cell>
          <cell r="D780" t="str">
            <v>Miconia albicans</v>
          </cell>
          <cell r="E780" t="str">
            <v>(Sw.) Triana</v>
          </cell>
          <cell r="F780" t="str">
            <v>MELASTOMATACEAE</v>
          </cell>
          <cell r="H780" t="str">
            <v>INDETERMINADO</v>
          </cell>
        </row>
        <row r="781">
          <cell r="A781">
            <v>780</v>
          </cell>
          <cell r="B781" t="str">
            <v>Miconia</v>
          </cell>
          <cell r="C781" t="str">
            <v>ampla</v>
          </cell>
          <cell r="D781" t="str">
            <v>Miconia ampla</v>
          </cell>
          <cell r="E781" t="str">
            <v>Triana</v>
          </cell>
          <cell r="F781" t="str">
            <v>MELASTOMATACEAE</v>
          </cell>
          <cell r="H781" t="str">
            <v>INDETERMINADO</v>
          </cell>
        </row>
        <row r="782">
          <cell r="A782">
            <v>781</v>
          </cell>
          <cell r="B782" t="str">
            <v>Miconia</v>
          </cell>
          <cell r="C782" t="str">
            <v>appendiculata</v>
          </cell>
          <cell r="D782" t="str">
            <v>Miconia appendiculata</v>
          </cell>
          <cell r="E782" t="str">
            <v>Triana</v>
          </cell>
          <cell r="F782" t="str">
            <v>MELASTOMATACEAE</v>
          </cell>
          <cell r="H782" t="str">
            <v>HELIOFITO DURABLE</v>
          </cell>
        </row>
        <row r="783">
          <cell r="A783">
            <v>782</v>
          </cell>
          <cell r="B783" t="str">
            <v>Miconia</v>
          </cell>
          <cell r="C783" t="str">
            <v>argentea</v>
          </cell>
          <cell r="D783" t="str">
            <v>Miconia argentea</v>
          </cell>
          <cell r="E783" t="str">
            <v>(SW.) DC.</v>
          </cell>
          <cell r="F783" t="str">
            <v>MELASTOMATACEAE</v>
          </cell>
          <cell r="G783" t="str">
            <v>Santa maria</v>
          </cell>
          <cell r="H783" t="str">
            <v>HELIOFITO EFIMERO</v>
          </cell>
        </row>
        <row r="784">
          <cell r="A784">
            <v>783</v>
          </cell>
          <cell r="B784" t="str">
            <v>Miconia</v>
          </cell>
          <cell r="C784" t="str">
            <v>borealis</v>
          </cell>
          <cell r="D784" t="str">
            <v>Miconia borealis</v>
          </cell>
          <cell r="E784" t="str">
            <v>Gleason</v>
          </cell>
          <cell r="F784" t="str">
            <v>MELASTOMATACEAE</v>
          </cell>
          <cell r="H784" t="str">
            <v>INDETERMINADO</v>
          </cell>
        </row>
        <row r="785">
          <cell r="A785">
            <v>784</v>
          </cell>
          <cell r="B785" t="str">
            <v>Miconia</v>
          </cell>
          <cell r="C785" t="str">
            <v>brenesii</v>
          </cell>
          <cell r="D785" t="str">
            <v>Miconia brenesii</v>
          </cell>
          <cell r="E785" t="str">
            <v>Standl.</v>
          </cell>
          <cell r="F785" t="str">
            <v>MELASTOMATACEAE</v>
          </cell>
          <cell r="H785" t="str">
            <v>INDETERMINADO</v>
          </cell>
        </row>
        <row r="786">
          <cell r="A786">
            <v>785</v>
          </cell>
          <cell r="B786" t="str">
            <v>Miconia</v>
          </cell>
          <cell r="C786" t="str">
            <v>centrodesma</v>
          </cell>
          <cell r="D786" t="str">
            <v>Miconia centrodesma</v>
          </cell>
          <cell r="E786" t="str">
            <v>Naudin</v>
          </cell>
          <cell r="F786" t="str">
            <v>MELASTOMATACEAE</v>
          </cell>
          <cell r="H786" t="str">
            <v>INDETERMINADO</v>
          </cell>
        </row>
        <row r="787">
          <cell r="A787">
            <v>786</v>
          </cell>
          <cell r="B787" t="str">
            <v>Miconia</v>
          </cell>
          <cell r="C787" t="str">
            <v>chiriquiensis</v>
          </cell>
          <cell r="D787" t="str">
            <v>Miconia chiriquiensis</v>
          </cell>
          <cell r="E787" t="str">
            <v>Almeda</v>
          </cell>
          <cell r="F787" t="str">
            <v>MELASTOMATACEAE</v>
          </cell>
          <cell r="H787" t="str">
            <v>INDETERMINADO</v>
          </cell>
        </row>
        <row r="788">
          <cell r="A788">
            <v>787</v>
          </cell>
          <cell r="B788" t="str">
            <v>Miconia</v>
          </cell>
          <cell r="C788" t="str">
            <v>chrysophylla</v>
          </cell>
          <cell r="D788" t="str">
            <v>Miconia chrysophylla</v>
          </cell>
          <cell r="E788" t="str">
            <v>(Rich.) Urb.</v>
          </cell>
          <cell r="F788" t="str">
            <v>MELASTOMATACEAE</v>
          </cell>
          <cell r="H788" t="str">
            <v>INDETERMINADO</v>
          </cell>
        </row>
        <row r="789">
          <cell r="A789">
            <v>788</v>
          </cell>
          <cell r="B789" t="str">
            <v>Miconia</v>
          </cell>
          <cell r="C789" t="str">
            <v>donaeana</v>
          </cell>
          <cell r="D789" t="str">
            <v>Miconia donaeana</v>
          </cell>
          <cell r="E789" t="str">
            <v>Naudin</v>
          </cell>
          <cell r="F789" t="str">
            <v>MELASTOMATACEAE</v>
          </cell>
          <cell r="H789" t="str">
            <v>INDETERMINADO</v>
          </cell>
        </row>
        <row r="790">
          <cell r="A790">
            <v>789</v>
          </cell>
          <cell r="B790" t="str">
            <v>Miconia</v>
          </cell>
          <cell r="C790" t="str">
            <v>dorsiloba</v>
          </cell>
          <cell r="D790" t="str">
            <v>Miconia dorsiloba</v>
          </cell>
          <cell r="E790" t="str">
            <v>Gleason</v>
          </cell>
          <cell r="F790" t="str">
            <v>MELASTOMATACEAE</v>
          </cell>
          <cell r="H790" t="str">
            <v>INDETERMINADO</v>
          </cell>
        </row>
        <row r="791">
          <cell r="A791">
            <v>790</v>
          </cell>
          <cell r="B791" t="str">
            <v>Miconia</v>
          </cell>
          <cell r="C791" t="str">
            <v>elata</v>
          </cell>
          <cell r="D791" t="str">
            <v>Miconia elata</v>
          </cell>
          <cell r="E791" t="str">
            <v>(Sw.) DC.</v>
          </cell>
          <cell r="F791" t="str">
            <v>MELASTOMATACEAE</v>
          </cell>
          <cell r="G791" t="str">
            <v>Capirote colorado-Lengua de vaca</v>
          </cell>
          <cell r="H791" t="str">
            <v>HELIOFITO DURABLE</v>
          </cell>
        </row>
        <row r="792">
          <cell r="A792">
            <v>791</v>
          </cell>
          <cell r="B792" t="str">
            <v>Miconia</v>
          </cell>
          <cell r="C792" t="str">
            <v>gracilis</v>
          </cell>
          <cell r="D792" t="str">
            <v>Miconia gracilis</v>
          </cell>
          <cell r="E792" t="str">
            <v>Triana</v>
          </cell>
          <cell r="F792" t="str">
            <v>MELASTOMATACEAE</v>
          </cell>
          <cell r="H792" t="str">
            <v>INDETERMINADO</v>
          </cell>
        </row>
        <row r="793">
          <cell r="A793">
            <v>792</v>
          </cell>
          <cell r="B793" t="str">
            <v>Miconia</v>
          </cell>
          <cell r="C793" t="str">
            <v>ligulata</v>
          </cell>
          <cell r="D793" t="str">
            <v>Miconia ligulata</v>
          </cell>
          <cell r="E793" t="str">
            <v>Almeda</v>
          </cell>
          <cell r="F793" t="str">
            <v>MELASTOMATACEAE</v>
          </cell>
          <cell r="H793" t="str">
            <v>INDETERMINADO</v>
          </cell>
        </row>
        <row r="794">
          <cell r="A794">
            <v>793</v>
          </cell>
          <cell r="B794" t="str">
            <v>Miconia</v>
          </cell>
          <cell r="C794" t="str">
            <v>lonchophylla</v>
          </cell>
          <cell r="D794" t="str">
            <v>Miconia lonchophylla</v>
          </cell>
          <cell r="E794" t="str">
            <v>Naudin</v>
          </cell>
          <cell r="F794" t="str">
            <v>MELASTOMATACEAE</v>
          </cell>
          <cell r="H794" t="str">
            <v>INDETERMINADO</v>
          </cell>
        </row>
        <row r="795">
          <cell r="A795">
            <v>794</v>
          </cell>
          <cell r="B795" t="str">
            <v>Miconia</v>
          </cell>
          <cell r="C795" t="str">
            <v>matthaei</v>
          </cell>
          <cell r="D795" t="str">
            <v>Miconia matthaei</v>
          </cell>
          <cell r="E795" t="str">
            <v>Naudin</v>
          </cell>
          <cell r="F795" t="str">
            <v>MELASTOMATACEAE</v>
          </cell>
          <cell r="H795" t="str">
            <v>INDETERMINADO</v>
          </cell>
        </row>
        <row r="796">
          <cell r="A796">
            <v>795</v>
          </cell>
          <cell r="B796" t="str">
            <v>Miconia</v>
          </cell>
          <cell r="C796" t="str">
            <v>minutiflora</v>
          </cell>
          <cell r="D796" t="str">
            <v>Miconia minutiflora</v>
          </cell>
          <cell r="E796" t="str">
            <v>(Bonpl.) DC.</v>
          </cell>
          <cell r="F796" t="str">
            <v>MELASTOMATACEAE</v>
          </cell>
          <cell r="H796" t="str">
            <v>INDETERMINADO</v>
          </cell>
        </row>
        <row r="797">
          <cell r="A797">
            <v>796</v>
          </cell>
          <cell r="B797" t="str">
            <v>Miconia</v>
          </cell>
          <cell r="C797" t="str">
            <v>multispicata</v>
          </cell>
          <cell r="D797" t="str">
            <v>Miconia multispicata</v>
          </cell>
          <cell r="E797" t="str">
            <v>Naudin</v>
          </cell>
          <cell r="F797" t="str">
            <v>MELASTOMATACEAE</v>
          </cell>
          <cell r="H797" t="str">
            <v>INDETERMINADO</v>
          </cell>
        </row>
        <row r="798">
          <cell r="A798">
            <v>797</v>
          </cell>
          <cell r="B798" t="str">
            <v>Miconia</v>
          </cell>
          <cell r="C798" t="str">
            <v>paleacea</v>
          </cell>
          <cell r="D798" t="str">
            <v>Miconia paleacea</v>
          </cell>
          <cell r="E798" t="str">
            <v>Cogn.</v>
          </cell>
          <cell r="F798" t="str">
            <v>MELASTOMATACEAE</v>
          </cell>
          <cell r="H798" t="str">
            <v>INDETERMINADO</v>
          </cell>
        </row>
        <row r="799">
          <cell r="A799">
            <v>798</v>
          </cell>
          <cell r="B799" t="str">
            <v>Miconia</v>
          </cell>
          <cell r="C799" t="str">
            <v>prasina</v>
          </cell>
          <cell r="D799" t="str">
            <v>Miconia prasina</v>
          </cell>
          <cell r="E799" t="str">
            <v>(Sw.) DC.</v>
          </cell>
          <cell r="F799" t="str">
            <v>MELASTOMATACEAE</v>
          </cell>
          <cell r="H799" t="str">
            <v>HELIOFITO DURABLE</v>
          </cell>
        </row>
        <row r="800">
          <cell r="A800">
            <v>799</v>
          </cell>
          <cell r="B800" t="str">
            <v>Miconia</v>
          </cell>
          <cell r="C800" t="str">
            <v>punctata</v>
          </cell>
          <cell r="D800" t="str">
            <v>Miconia punctata</v>
          </cell>
          <cell r="E800" t="str">
            <v>(Desr.) D. Don</v>
          </cell>
          <cell r="F800" t="str">
            <v>MELASTOMATACEAE</v>
          </cell>
          <cell r="G800" t="str">
            <v>Capirote colorado</v>
          </cell>
          <cell r="H800" t="str">
            <v>INDETERMINADO</v>
          </cell>
        </row>
        <row r="801">
          <cell r="A801">
            <v>800</v>
          </cell>
          <cell r="B801" t="str">
            <v>Miconia</v>
          </cell>
          <cell r="C801" t="str">
            <v>scorpioides</v>
          </cell>
          <cell r="D801" t="str">
            <v>Miconia scorpioides</v>
          </cell>
          <cell r="E801" t="str">
            <v>(Schltdl. &amp; Cham.) Naudin</v>
          </cell>
          <cell r="F801" t="str">
            <v>MELASTOMATACEAE</v>
          </cell>
          <cell r="H801" t="str">
            <v>INDETERMINADO</v>
          </cell>
        </row>
        <row r="802">
          <cell r="A802">
            <v>801</v>
          </cell>
          <cell r="B802" t="str">
            <v>Miconia</v>
          </cell>
          <cell r="C802" t="str">
            <v>simplex</v>
          </cell>
          <cell r="D802" t="str">
            <v>Miconia simplex</v>
          </cell>
          <cell r="E802" t="str">
            <v>Triana</v>
          </cell>
          <cell r="F802" t="str">
            <v>MELASTOMATACEAE</v>
          </cell>
          <cell r="H802" t="str">
            <v>INDETERMINADO</v>
          </cell>
        </row>
        <row r="803">
          <cell r="A803">
            <v>802</v>
          </cell>
          <cell r="B803" t="str">
            <v>Miconia</v>
          </cell>
          <cell r="C803" t="str">
            <v>smaragdina</v>
          </cell>
          <cell r="D803" t="str">
            <v>Miconia smaragdina</v>
          </cell>
          <cell r="E803" t="str">
            <v>Naudin</v>
          </cell>
          <cell r="F803" t="str">
            <v>MELASTOMATACEAE</v>
          </cell>
          <cell r="H803" t="str">
            <v>INDETERMINADO</v>
          </cell>
        </row>
        <row r="804">
          <cell r="A804">
            <v>803</v>
          </cell>
          <cell r="B804" t="str">
            <v>Miconia</v>
          </cell>
          <cell r="C804" t="str">
            <v>sp</v>
          </cell>
          <cell r="D804" t="str">
            <v>Miconia sp</v>
          </cell>
          <cell r="F804" t="str">
            <v>MELASTOMATACEAE</v>
          </cell>
          <cell r="H804" t="str">
            <v>INDETERMINADO</v>
          </cell>
        </row>
        <row r="805">
          <cell r="A805">
            <v>804</v>
          </cell>
          <cell r="B805" t="str">
            <v>Miconia</v>
          </cell>
          <cell r="C805" t="str">
            <v>sparrei</v>
          </cell>
          <cell r="D805" t="str">
            <v>Miconia sparrei</v>
          </cell>
          <cell r="E805" t="str">
            <v>Wurdack</v>
          </cell>
          <cell r="F805" t="str">
            <v>MELASTOMATACEAE</v>
          </cell>
          <cell r="H805" t="str">
            <v>INDETERMINADO</v>
          </cell>
        </row>
        <row r="806">
          <cell r="A806">
            <v>805</v>
          </cell>
          <cell r="B806" t="str">
            <v>Miconia</v>
          </cell>
          <cell r="C806" t="str">
            <v>stevensiana</v>
          </cell>
          <cell r="D806" t="str">
            <v>Miconia stevensiana</v>
          </cell>
          <cell r="E806" t="str">
            <v>Almeda</v>
          </cell>
          <cell r="F806" t="str">
            <v>MELASTOMATACEAE</v>
          </cell>
          <cell r="H806" t="str">
            <v>HELIOFITO DURABLE</v>
          </cell>
        </row>
        <row r="807">
          <cell r="A807">
            <v>806</v>
          </cell>
          <cell r="B807" t="str">
            <v>Miconia</v>
          </cell>
          <cell r="C807" t="str">
            <v>theizans</v>
          </cell>
          <cell r="D807" t="str">
            <v>Miconia theizans</v>
          </cell>
          <cell r="E807" t="str">
            <v>(Bonpl.) Cogn.</v>
          </cell>
          <cell r="F807" t="str">
            <v>MELASTOMATACEAE</v>
          </cell>
          <cell r="H807" t="str">
            <v>INDETERMINADO</v>
          </cell>
        </row>
        <row r="808">
          <cell r="A808">
            <v>807</v>
          </cell>
          <cell r="B808" t="str">
            <v>Miconia</v>
          </cell>
          <cell r="C808" t="str">
            <v>tonduzii</v>
          </cell>
          <cell r="D808" t="str">
            <v>Miconia tonduzii</v>
          </cell>
          <cell r="E808" t="str">
            <v>Cogn.</v>
          </cell>
          <cell r="F808" t="str">
            <v>MELASTOMATACEAE</v>
          </cell>
          <cell r="H808" t="str">
            <v>INDETERMINADO</v>
          </cell>
        </row>
        <row r="809">
          <cell r="A809">
            <v>808</v>
          </cell>
          <cell r="B809" t="str">
            <v>Miconia</v>
          </cell>
          <cell r="C809" t="str">
            <v>trinada</v>
          </cell>
          <cell r="D809" t="str">
            <v>Miconia trinada</v>
          </cell>
          <cell r="F809" t="str">
            <v>MELASTOMATACEAE</v>
          </cell>
          <cell r="H809" t="str">
            <v>INDETERMINADO</v>
          </cell>
        </row>
        <row r="810">
          <cell r="A810">
            <v>809</v>
          </cell>
          <cell r="B810" t="str">
            <v>Miconia</v>
          </cell>
          <cell r="C810" t="str">
            <v>trinervia</v>
          </cell>
          <cell r="D810" t="str">
            <v>Miconia trinervia</v>
          </cell>
          <cell r="E810" t="str">
            <v>(Sw.) D. Don</v>
          </cell>
          <cell r="F810" t="str">
            <v>MELASTOMATACEAE</v>
          </cell>
          <cell r="H810" t="str">
            <v>INDETERMINADO</v>
          </cell>
        </row>
        <row r="811">
          <cell r="A811">
            <v>810</v>
          </cell>
          <cell r="B811" t="str">
            <v>Micropholis</v>
          </cell>
          <cell r="C811" t="str">
            <v>crotonoides</v>
          </cell>
          <cell r="D811" t="str">
            <v>Micropholis crotonoides</v>
          </cell>
          <cell r="E811" t="str">
            <v>(Pierre) Pierre</v>
          </cell>
          <cell r="F811" t="str">
            <v>SAPOTACEAE</v>
          </cell>
          <cell r="G811" t="str">
            <v>Caimito de montaña-Sapotillo-Ala de ángel-Caimito</v>
          </cell>
          <cell r="H811" t="str">
            <v>ESCIOFITO</v>
          </cell>
        </row>
        <row r="812">
          <cell r="A812">
            <v>811</v>
          </cell>
          <cell r="B812" t="str">
            <v>Micropholis</v>
          </cell>
          <cell r="C812" t="str">
            <v>melinoniana</v>
          </cell>
          <cell r="D812" t="str">
            <v>Micropholis melinoniana</v>
          </cell>
          <cell r="E812" t="str">
            <v>Pierre</v>
          </cell>
          <cell r="F812" t="str">
            <v>SAPOTACEAE</v>
          </cell>
          <cell r="G812" t="str">
            <v>Caimito de montaña-Sapotillo-Ojoche 
macho-Bé-Maraibé-María</v>
          </cell>
          <cell r="H812" t="str">
            <v>ESCIOFITO</v>
          </cell>
        </row>
        <row r="813">
          <cell r="A813">
            <v>812</v>
          </cell>
          <cell r="B813" t="str">
            <v>Microtropis</v>
          </cell>
          <cell r="C813" t="str">
            <v>occidentalis</v>
          </cell>
          <cell r="D813" t="str">
            <v>Microtropis occidentalis</v>
          </cell>
          <cell r="E813" t="str">
            <v>Loes.</v>
          </cell>
          <cell r="F813" t="str">
            <v>CELASTRACEAE</v>
          </cell>
          <cell r="H813" t="str">
            <v>ESCIOFITO</v>
          </cell>
        </row>
        <row r="814">
          <cell r="A814">
            <v>813</v>
          </cell>
          <cell r="B814" t="str">
            <v>Microtropis</v>
          </cell>
          <cell r="C814" t="str">
            <v>sp</v>
          </cell>
          <cell r="D814" t="str">
            <v>Microtropis sp</v>
          </cell>
          <cell r="F814" t="str">
            <v>CELASTRACEAE</v>
          </cell>
          <cell r="H814" t="str">
            <v>ESCIOFITO</v>
          </cell>
        </row>
        <row r="815">
          <cell r="A815">
            <v>814</v>
          </cell>
          <cell r="B815" t="str">
            <v>Mikania</v>
          </cell>
          <cell r="C815" t="str">
            <v>hookeriana</v>
          </cell>
          <cell r="D815" t="str">
            <v>Mikania hookeriana</v>
          </cell>
          <cell r="E815" t="str">
            <v>DC.</v>
          </cell>
          <cell r="F815" t="str">
            <v>ASTERACEAE</v>
          </cell>
          <cell r="H815" t="str">
            <v>INDETERMINADO</v>
          </cell>
        </row>
        <row r="816">
          <cell r="A816">
            <v>815</v>
          </cell>
          <cell r="B816" t="str">
            <v>Mikania</v>
          </cell>
          <cell r="C816" t="str">
            <v>sp</v>
          </cell>
          <cell r="D816" t="str">
            <v>Mikania sp</v>
          </cell>
          <cell r="F816" t="str">
            <v>ASTERACEAE</v>
          </cell>
          <cell r="H816" t="str">
            <v>INDETERMINADO</v>
          </cell>
        </row>
        <row r="817">
          <cell r="A817">
            <v>816</v>
          </cell>
          <cell r="B817" t="str">
            <v>Mimosa</v>
          </cell>
          <cell r="C817" t="str">
            <v>myriadena</v>
          </cell>
          <cell r="D817" t="str">
            <v>Mimosa myriadena</v>
          </cell>
          <cell r="E817" t="str">
            <v>(Benth.) Benth.</v>
          </cell>
          <cell r="F817" t="str">
            <v>FABACEAE/MIM.</v>
          </cell>
          <cell r="H817" t="str">
            <v>INDETERMINADO</v>
          </cell>
        </row>
        <row r="818">
          <cell r="A818">
            <v>817</v>
          </cell>
          <cell r="B818" t="str">
            <v>Mimosa</v>
          </cell>
          <cell r="C818" t="str">
            <v>watsonii</v>
          </cell>
          <cell r="D818" t="str">
            <v>Mimosa watsonii</v>
          </cell>
          <cell r="E818" t="str">
            <v>B. L. Rob.</v>
          </cell>
          <cell r="F818" t="str">
            <v>FABACEAE/MIM.</v>
          </cell>
          <cell r="H818" t="str">
            <v>INDETERMINADO</v>
          </cell>
        </row>
        <row r="819">
          <cell r="A819">
            <v>818</v>
          </cell>
          <cell r="B819" t="str">
            <v>Minquartia</v>
          </cell>
          <cell r="C819" t="str">
            <v>guianensis</v>
          </cell>
          <cell r="D819" t="str">
            <v>Minquartia guianensis</v>
          </cell>
          <cell r="E819" t="str">
            <v>Aubl.</v>
          </cell>
          <cell r="F819" t="str">
            <v>OLACACEAE</v>
          </cell>
          <cell r="G819" t="str">
            <v>Manu-Manu negro-Cuajada negra-Manwood-
Mimillo-Palo de piedra-Suré-Tsule</v>
          </cell>
          <cell r="H819" t="str">
            <v>ESCIOFITO</v>
          </cell>
        </row>
        <row r="820">
          <cell r="A820">
            <v>819</v>
          </cell>
          <cell r="B820" t="str">
            <v>Myroxylon</v>
          </cell>
          <cell r="C820" t="str">
            <v>balsamum</v>
          </cell>
          <cell r="D820" t="str">
            <v>Myroxylon balsamum</v>
          </cell>
          <cell r="E820" t="str">
            <v>(L.) Harms</v>
          </cell>
          <cell r="F820" t="str">
            <v>FABACEAE/MIM.</v>
          </cell>
          <cell r="G820" t="str">
            <v>Balsamo</v>
          </cell>
          <cell r="H820" t="str">
            <v>INDETERMINADO</v>
          </cell>
        </row>
        <row r="821">
          <cell r="A821">
            <v>820</v>
          </cell>
          <cell r="B821" t="str">
            <v>Mollinedia</v>
          </cell>
          <cell r="C821" t="str">
            <v>costaricensis</v>
          </cell>
          <cell r="D821" t="str">
            <v>Mollinedia costaricensis</v>
          </cell>
          <cell r="E821" t="str">
            <v>Donn. Sm.</v>
          </cell>
          <cell r="F821" t="str">
            <v>MONIMIACEAE</v>
          </cell>
          <cell r="H821" t="str">
            <v>HELIOFITO DURABLE</v>
          </cell>
        </row>
        <row r="822">
          <cell r="A822">
            <v>821</v>
          </cell>
          <cell r="B822" t="str">
            <v>Mollinedia</v>
          </cell>
          <cell r="C822" t="str">
            <v>pinchotiana</v>
          </cell>
          <cell r="D822" t="str">
            <v>Mollinedia pinchotiana</v>
          </cell>
          <cell r="E822" t="str">
            <v>Perkins</v>
          </cell>
          <cell r="F822" t="str">
            <v>MONIMIACEAE</v>
          </cell>
          <cell r="H822" t="str">
            <v>HELIOFITO DURABLE</v>
          </cell>
        </row>
        <row r="823">
          <cell r="A823">
            <v>822</v>
          </cell>
          <cell r="B823" t="str">
            <v>Mollinedia</v>
          </cell>
          <cell r="C823" t="str">
            <v>sp</v>
          </cell>
          <cell r="D823" t="str">
            <v>Mollinedia sp</v>
          </cell>
          <cell r="F823" t="str">
            <v>MONIMIACEAE</v>
          </cell>
          <cell r="H823" t="str">
            <v>HELIOFITO DURABLE</v>
          </cell>
        </row>
        <row r="824">
          <cell r="A824">
            <v>823</v>
          </cell>
          <cell r="B824" t="str">
            <v xml:space="preserve">Mora </v>
          </cell>
          <cell r="C824" t="str">
            <v>oleifera</v>
          </cell>
          <cell r="D824" t="str">
            <v>Mora  oleifera</v>
          </cell>
          <cell r="E824" t="str">
            <v>(Triana) Ducke</v>
          </cell>
          <cell r="F824" t="str">
            <v>FABACEAE/MIM.</v>
          </cell>
          <cell r="G824" t="str">
            <v xml:space="preserve">Alcornoque-Chaperno de suampo </v>
          </cell>
          <cell r="H824" t="str">
            <v>INDETERMINADO</v>
          </cell>
        </row>
        <row r="825">
          <cell r="A825">
            <v>824</v>
          </cell>
          <cell r="B825" t="str">
            <v>Mortoniodendron</v>
          </cell>
          <cell r="C825" t="str">
            <v>anisophyllum</v>
          </cell>
          <cell r="D825" t="str">
            <v>Mortoniodendron anisophyllum</v>
          </cell>
          <cell r="E825" t="str">
            <v>(Standl.) Standl. &amp; Steyerm.</v>
          </cell>
          <cell r="F825" t="str">
            <v>TILIACEAE</v>
          </cell>
          <cell r="G825" t="str">
            <v>Cuero de vieja-Palo yuca-Pellejo de vieja</v>
          </cell>
          <cell r="H825" t="str">
            <v>INDETERMINADO</v>
          </cell>
        </row>
        <row r="826">
          <cell r="A826">
            <v>825</v>
          </cell>
          <cell r="B826" t="str">
            <v>Mortoniodendron</v>
          </cell>
          <cell r="C826" t="str">
            <v>costaricense</v>
          </cell>
          <cell r="D826" t="str">
            <v>Mortoniodendron costaricense</v>
          </cell>
          <cell r="E826" t="str">
            <v>Standl. &amp; L. O. Williams</v>
          </cell>
          <cell r="F826" t="str">
            <v>TILIACEAE</v>
          </cell>
          <cell r="G826" t="str">
            <v>Cuero de vieja</v>
          </cell>
          <cell r="H826" t="str">
            <v>HELIOFITO DURABLE</v>
          </cell>
        </row>
        <row r="827">
          <cell r="A827">
            <v>826</v>
          </cell>
          <cell r="B827" t="str">
            <v>Mortoniodendron</v>
          </cell>
          <cell r="C827" t="str">
            <v>sp</v>
          </cell>
          <cell r="D827" t="str">
            <v>Mortoniodendron sp</v>
          </cell>
          <cell r="F827" t="str">
            <v>TILIACEAE</v>
          </cell>
          <cell r="H827" t="str">
            <v>HELIOFITO DURABLE</v>
          </cell>
        </row>
        <row r="828">
          <cell r="A828">
            <v>827</v>
          </cell>
          <cell r="B828" t="str">
            <v>Morus</v>
          </cell>
          <cell r="C828" t="str">
            <v>insignis</v>
          </cell>
          <cell r="D828" t="str">
            <v>Morus insignis</v>
          </cell>
          <cell r="E828" t="str">
            <v>Bureau</v>
          </cell>
          <cell r="F828" t="str">
            <v>MORACEAE</v>
          </cell>
          <cell r="H828" t="str">
            <v>INDETERMINADO</v>
          </cell>
        </row>
        <row r="829">
          <cell r="A829">
            <v>828</v>
          </cell>
          <cell r="B829" t="str">
            <v>Mosquitoxylum</v>
          </cell>
          <cell r="C829" t="str">
            <v>jamaicense</v>
          </cell>
          <cell r="D829" t="str">
            <v>Mosquitoxylum jamaicense</v>
          </cell>
          <cell r="E829" t="str">
            <v>Krug &amp; Urb.</v>
          </cell>
          <cell r="F829" t="str">
            <v>ANACARDIACEAE</v>
          </cell>
          <cell r="H829" t="str">
            <v>INDETERMINADO</v>
          </cell>
        </row>
        <row r="830">
          <cell r="A830">
            <v>829</v>
          </cell>
          <cell r="B830" t="str">
            <v>Mouriri</v>
          </cell>
          <cell r="C830" t="str">
            <v>cyphocarpa</v>
          </cell>
          <cell r="D830" t="str">
            <v>Mouriri cyphocarpa</v>
          </cell>
          <cell r="F830" t="str">
            <v>MELASTOMATACEAE</v>
          </cell>
          <cell r="G830" t="str">
            <v>Candelero-Uña de gato</v>
          </cell>
          <cell r="H830" t="str">
            <v>ESCIOFITO</v>
          </cell>
        </row>
        <row r="831">
          <cell r="A831">
            <v>830</v>
          </cell>
          <cell r="B831" t="str">
            <v>Mouriri</v>
          </cell>
          <cell r="C831" t="str">
            <v>gleasoniana</v>
          </cell>
          <cell r="D831" t="str">
            <v>Mouriri gleasoniana</v>
          </cell>
          <cell r="E831" t="str">
            <v>Standl. ex &amp; Steyerm.</v>
          </cell>
          <cell r="F831" t="str">
            <v>MELASTOMATACEAE</v>
          </cell>
          <cell r="G831" t="str">
            <v>Gasparillo-Plomo</v>
          </cell>
          <cell r="H831" t="str">
            <v>ESCIOFITO</v>
          </cell>
        </row>
        <row r="832">
          <cell r="A832">
            <v>831</v>
          </cell>
          <cell r="B832" t="str">
            <v>Mouriri</v>
          </cell>
          <cell r="C832" t="str">
            <v>myrtilloides</v>
          </cell>
          <cell r="D832" t="str">
            <v>Mouriri myrtilloides</v>
          </cell>
          <cell r="F832" t="str">
            <v>MELASTOMATACEAE</v>
          </cell>
          <cell r="H832" t="str">
            <v>INDETERMINADO</v>
          </cell>
        </row>
        <row r="833">
          <cell r="A833">
            <v>832</v>
          </cell>
          <cell r="B833" t="str">
            <v>Mouriri</v>
          </cell>
          <cell r="C833" t="str">
            <v>sp</v>
          </cell>
          <cell r="D833" t="str">
            <v>Mouriri sp</v>
          </cell>
          <cell r="F833" t="str">
            <v>MELASTOMATACEAE</v>
          </cell>
          <cell r="H833" t="str">
            <v>ESCIOFITO</v>
          </cell>
        </row>
        <row r="834">
          <cell r="A834">
            <v>833</v>
          </cell>
          <cell r="B834" t="str">
            <v>Moutabea</v>
          </cell>
          <cell r="C834" t="str">
            <v>gentryi</v>
          </cell>
          <cell r="D834" t="str">
            <v>Moutabea gentryi</v>
          </cell>
          <cell r="E834" t="str">
            <v>T. Wendt</v>
          </cell>
          <cell r="F834" t="str">
            <v>POLYGALACEAE</v>
          </cell>
          <cell r="H834" t="str">
            <v>INDETERMINADO</v>
          </cell>
        </row>
        <row r="835">
          <cell r="A835">
            <v>834</v>
          </cell>
          <cell r="B835" t="str">
            <v>Mussatia</v>
          </cell>
          <cell r="C835" t="str">
            <v>hyacinthina</v>
          </cell>
          <cell r="D835" t="str">
            <v>Mussatia hyacinthina</v>
          </cell>
          <cell r="E835" t="str">
            <v>(Standl.) Sandwith</v>
          </cell>
          <cell r="F835" t="str">
            <v>BIGNONIACEAE</v>
          </cell>
          <cell r="H835" t="str">
            <v>INDETERMINADO</v>
          </cell>
        </row>
        <row r="836">
          <cell r="A836">
            <v>835</v>
          </cell>
          <cell r="B836" t="str">
            <v>Myrcia</v>
          </cell>
          <cell r="C836" t="str">
            <v>leptoclada</v>
          </cell>
          <cell r="D836" t="str">
            <v>Myrcia leptoclada</v>
          </cell>
          <cell r="E836" t="str">
            <v>DC.</v>
          </cell>
          <cell r="F836" t="str">
            <v>MYRTACEAE</v>
          </cell>
          <cell r="H836" t="str">
            <v>INDETERMINADO</v>
          </cell>
        </row>
        <row r="837">
          <cell r="A837">
            <v>836</v>
          </cell>
          <cell r="B837" t="str">
            <v>Myrcia</v>
          </cell>
          <cell r="C837" t="str">
            <v>sp</v>
          </cell>
          <cell r="D837" t="str">
            <v>Myrcia sp</v>
          </cell>
          <cell r="F837" t="str">
            <v>MYRTACEAE</v>
          </cell>
          <cell r="H837" t="str">
            <v>INDETERMINADO</v>
          </cell>
        </row>
        <row r="838">
          <cell r="A838">
            <v>837</v>
          </cell>
          <cell r="B838" t="str">
            <v>Myrcia</v>
          </cell>
          <cell r="C838" t="str">
            <v>splendens</v>
          </cell>
          <cell r="D838" t="str">
            <v>Myrcia splendens</v>
          </cell>
          <cell r="E838" t="str">
            <v>(Sw.) DC.</v>
          </cell>
          <cell r="F838" t="str">
            <v>MYRTACEAE</v>
          </cell>
          <cell r="H838" t="str">
            <v>HELIOFITO DURABLE</v>
          </cell>
        </row>
        <row r="839">
          <cell r="A839">
            <v>838</v>
          </cell>
          <cell r="B839" t="str">
            <v>Myrciaria</v>
          </cell>
          <cell r="C839" t="str">
            <v>floribunda</v>
          </cell>
          <cell r="D839" t="str">
            <v>Myrciaria floribunda</v>
          </cell>
          <cell r="E839" t="str">
            <v>(Willd.) O. Berg</v>
          </cell>
          <cell r="F839" t="str">
            <v>MYRTACEAE</v>
          </cell>
          <cell r="H839" t="str">
            <v>HELIOFITO DURABLE</v>
          </cell>
        </row>
        <row r="840">
          <cell r="A840">
            <v>839</v>
          </cell>
          <cell r="B840" t="str">
            <v>Myriocarpa</v>
          </cell>
          <cell r="C840" t="str">
            <v>longipes</v>
          </cell>
          <cell r="D840" t="str">
            <v>Myriocarpa longipes</v>
          </cell>
          <cell r="E840" t="str">
            <v>Liebm.</v>
          </cell>
          <cell r="F840" t="str">
            <v>URTICACEAE</v>
          </cell>
          <cell r="H840" t="str">
            <v>INDETERMINADO</v>
          </cell>
        </row>
        <row r="841">
          <cell r="A841">
            <v>840</v>
          </cell>
          <cell r="B841" t="str">
            <v>Myrsine</v>
          </cell>
          <cell r="C841" t="str">
            <v>coriacea</v>
          </cell>
          <cell r="D841" t="str">
            <v>Myrsine coriacea</v>
          </cell>
          <cell r="E841" t="str">
            <v>(Sw.) R. Br. ex Roem. &amp; Schult.</v>
          </cell>
          <cell r="F841" t="str">
            <v>MYRSINACEAE</v>
          </cell>
          <cell r="H841" t="str">
            <v>INDETERMINADO</v>
          </cell>
        </row>
        <row r="842">
          <cell r="A842">
            <v>841</v>
          </cell>
          <cell r="B842" t="str">
            <v>Naucleopsis</v>
          </cell>
          <cell r="C842" t="str">
            <v>capirensis</v>
          </cell>
          <cell r="D842" t="str">
            <v>Naucleopsis capirensis</v>
          </cell>
          <cell r="E842" t="str">
            <v>C. C. Berg</v>
          </cell>
          <cell r="F842" t="str">
            <v>MORACEAE</v>
          </cell>
          <cell r="H842" t="str">
            <v>ESCIOFITO</v>
          </cell>
        </row>
        <row r="843">
          <cell r="A843">
            <v>842</v>
          </cell>
          <cell r="B843" t="str">
            <v>Naucleopsis</v>
          </cell>
          <cell r="C843" t="str">
            <v>naga</v>
          </cell>
          <cell r="D843" t="str">
            <v>Naucleopsis naga</v>
          </cell>
          <cell r="E843" t="str">
            <v>Pittier</v>
          </cell>
          <cell r="F843" t="str">
            <v>MORACEAE</v>
          </cell>
          <cell r="G843" t="str">
            <v>Amargo-Naga-Quina</v>
          </cell>
          <cell r="H843" t="str">
            <v>ESCIOFITO</v>
          </cell>
        </row>
        <row r="844">
          <cell r="A844">
            <v>843</v>
          </cell>
          <cell r="B844" t="str">
            <v>Naucleopsis</v>
          </cell>
          <cell r="C844" t="str">
            <v>sp</v>
          </cell>
          <cell r="D844" t="str">
            <v>Naucleopsis sp</v>
          </cell>
          <cell r="F844" t="str">
            <v>MORACEAE</v>
          </cell>
          <cell r="H844" t="str">
            <v>ESCIOFITO</v>
          </cell>
        </row>
        <row r="845">
          <cell r="A845">
            <v>844</v>
          </cell>
          <cell r="B845" t="str">
            <v>Naucleopsis</v>
          </cell>
          <cell r="C845" t="str">
            <v>ulei</v>
          </cell>
          <cell r="D845" t="str">
            <v>Naucleopsis ulei</v>
          </cell>
          <cell r="F845" t="str">
            <v>MORACEAE</v>
          </cell>
          <cell r="G845" t="str">
            <v>Amargo-Quina</v>
          </cell>
          <cell r="H845" t="str">
            <v>INDETERMINADO</v>
          </cell>
        </row>
        <row r="846">
          <cell r="A846">
            <v>845</v>
          </cell>
          <cell r="B846" t="str">
            <v>Nectandra</v>
          </cell>
          <cell r="C846" t="str">
            <v>cissiflora</v>
          </cell>
          <cell r="D846" t="str">
            <v>Nectandra cissiflora</v>
          </cell>
          <cell r="E846" t="str">
            <v>Nees</v>
          </cell>
          <cell r="F846" t="str">
            <v>LAURACEAE</v>
          </cell>
          <cell r="G846" t="str">
            <v>Ira-Aguacatillo-Quizarra</v>
          </cell>
          <cell r="H846" t="str">
            <v>HELIOFITO DURABLE</v>
          </cell>
        </row>
        <row r="847">
          <cell r="A847">
            <v>846</v>
          </cell>
          <cell r="B847" t="str">
            <v>Nectandra</v>
          </cell>
          <cell r="C847" t="str">
            <v>cufodontisii</v>
          </cell>
          <cell r="D847" t="str">
            <v>Nectandra cufodontisii</v>
          </cell>
          <cell r="E847" t="str">
            <v>(O. C. Schmidt) C. K. Allen</v>
          </cell>
          <cell r="F847" t="str">
            <v>LAURACEAE</v>
          </cell>
          <cell r="H847" t="str">
            <v>INDETERMINADO</v>
          </cell>
        </row>
        <row r="848">
          <cell r="A848">
            <v>847</v>
          </cell>
          <cell r="B848" t="str">
            <v>Nectandra</v>
          </cell>
          <cell r="C848" t="str">
            <v>glabrescens</v>
          </cell>
          <cell r="D848" t="str">
            <v>Nectandra glabrescens</v>
          </cell>
          <cell r="E848" t="str">
            <v>Benth</v>
          </cell>
          <cell r="F848" t="str">
            <v>LAURACEAE</v>
          </cell>
          <cell r="H848" t="str">
            <v>INDETERMINADO</v>
          </cell>
        </row>
        <row r="849">
          <cell r="A849">
            <v>848</v>
          </cell>
          <cell r="B849" t="str">
            <v>Nectandra</v>
          </cell>
          <cell r="C849" t="str">
            <v>globosa</v>
          </cell>
          <cell r="D849" t="str">
            <v>Nectandra globosa</v>
          </cell>
          <cell r="E849" t="str">
            <v>(Aubl.) Mez</v>
          </cell>
          <cell r="F849" t="str">
            <v>LAURACEAE</v>
          </cell>
          <cell r="H849" t="str">
            <v>INDETERMINADO</v>
          </cell>
        </row>
        <row r="850">
          <cell r="A850">
            <v>849</v>
          </cell>
          <cell r="B850" t="str">
            <v>Nectandra</v>
          </cell>
          <cell r="C850" t="str">
            <v>hihua</v>
          </cell>
          <cell r="D850" t="str">
            <v>Nectandra hihua</v>
          </cell>
          <cell r="E850" t="str">
            <v>(Ruiz &amp; Pav.) Rohwer</v>
          </cell>
          <cell r="F850" t="str">
            <v>LAURACEAE</v>
          </cell>
          <cell r="H850" t="str">
            <v>INDETERMINADO</v>
          </cell>
        </row>
        <row r="851">
          <cell r="A851">
            <v>850</v>
          </cell>
          <cell r="B851" t="str">
            <v>Nectandra</v>
          </cell>
          <cell r="C851" t="str">
            <v xml:space="preserve">hypoleuca </v>
          </cell>
          <cell r="D851" t="str">
            <v xml:space="preserve">Nectandra hypoleuca </v>
          </cell>
          <cell r="E851" t="str">
            <v>Hammel</v>
          </cell>
          <cell r="F851" t="str">
            <v>LAURACEAE</v>
          </cell>
          <cell r="G851" t="str">
            <v>Ira-Aguacatillo-Quizarra</v>
          </cell>
          <cell r="H851" t="str">
            <v>HELIOFITO DURABLE</v>
          </cell>
        </row>
        <row r="852">
          <cell r="A852">
            <v>851</v>
          </cell>
          <cell r="B852" t="str">
            <v>Nectandra</v>
          </cell>
          <cell r="C852" t="str">
            <v>lineata</v>
          </cell>
          <cell r="D852" t="str">
            <v>Nectandra lineata</v>
          </cell>
          <cell r="E852" t="str">
            <v>(Kunth) Rohwer</v>
          </cell>
          <cell r="F852" t="str">
            <v>LAURACEAE</v>
          </cell>
          <cell r="G852" t="str">
            <v>Aguacatillo-Quizarrá-Quizarrá quina</v>
          </cell>
          <cell r="H852" t="str">
            <v>INDETERMINADO</v>
          </cell>
        </row>
        <row r="853">
          <cell r="A853">
            <v>852</v>
          </cell>
          <cell r="B853" t="str">
            <v>Nectandra</v>
          </cell>
          <cell r="C853" t="str">
            <v>membranacea</v>
          </cell>
          <cell r="D853" t="str">
            <v>Nectandra membranacea</v>
          </cell>
          <cell r="E853" t="str">
            <v>(Sw.) Griseb.</v>
          </cell>
          <cell r="F853" t="str">
            <v>LAURACEAE</v>
          </cell>
          <cell r="G853" t="str">
            <v>Ira-Aguacatillo-Quizarra</v>
          </cell>
          <cell r="H853" t="str">
            <v>HELIOFITO DURABLE</v>
          </cell>
        </row>
        <row r="854">
          <cell r="A854">
            <v>853</v>
          </cell>
          <cell r="B854" t="str">
            <v>Nectandra</v>
          </cell>
          <cell r="C854" t="str">
            <v>purpurea</v>
          </cell>
          <cell r="D854" t="str">
            <v>Nectandra purpurea</v>
          </cell>
          <cell r="E854" t="str">
            <v>(Ruiz &amp; Pav.) Mez</v>
          </cell>
          <cell r="F854" t="str">
            <v>LAURACEAE</v>
          </cell>
          <cell r="G854" t="str">
            <v>Ira-Aguacatillo-Quizarra</v>
          </cell>
          <cell r="H854" t="str">
            <v>HELIOFITO DURABLE</v>
          </cell>
        </row>
        <row r="855">
          <cell r="A855">
            <v>854</v>
          </cell>
          <cell r="B855" t="str">
            <v>Nectandra</v>
          </cell>
          <cell r="C855" t="str">
            <v>reticulata</v>
          </cell>
          <cell r="D855" t="str">
            <v>Nectandra reticulata</v>
          </cell>
          <cell r="E855" t="str">
            <v>(Ruiz &amp; Pav.) Mez</v>
          </cell>
          <cell r="F855" t="str">
            <v>LAURACEAE</v>
          </cell>
          <cell r="G855" t="str">
            <v>Ira-Aguacatillo-Quizarra-Quina-Quizarrá zopilote-Zopilote</v>
          </cell>
          <cell r="H855" t="str">
            <v>HELIOFITO DURABLE</v>
          </cell>
        </row>
        <row r="856">
          <cell r="A856">
            <v>855</v>
          </cell>
          <cell r="B856" t="str">
            <v>Nectandra</v>
          </cell>
          <cell r="C856" t="str">
            <v>salicifolia</v>
          </cell>
          <cell r="D856" t="str">
            <v>Nectandra salicifolia</v>
          </cell>
          <cell r="F856" t="str">
            <v>LAURACEAE</v>
          </cell>
          <cell r="H856" t="str">
            <v>INDETERMINADO</v>
          </cell>
        </row>
        <row r="857">
          <cell r="A857">
            <v>856</v>
          </cell>
          <cell r="B857" t="str">
            <v>Nectandra</v>
          </cell>
          <cell r="C857" t="str">
            <v>salicina</v>
          </cell>
          <cell r="D857" t="str">
            <v>Nectandra salicina</v>
          </cell>
          <cell r="E857" t="str">
            <v>C.K. Allen</v>
          </cell>
          <cell r="F857" t="str">
            <v>LAURACEAE</v>
          </cell>
          <cell r="H857" t="str">
            <v>INDETERMINADO</v>
          </cell>
        </row>
        <row r="858">
          <cell r="A858">
            <v>857</v>
          </cell>
          <cell r="B858" t="str">
            <v>Nectandra</v>
          </cell>
          <cell r="C858" t="str">
            <v>sinuata</v>
          </cell>
          <cell r="D858" t="str">
            <v>Nectandra sinuata</v>
          </cell>
          <cell r="E858" t="str">
            <v>Mez</v>
          </cell>
          <cell r="F858" t="str">
            <v>LAURACEAE</v>
          </cell>
          <cell r="H858" t="str">
            <v>INDETERMINADO</v>
          </cell>
        </row>
        <row r="859">
          <cell r="A859">
            <v>858</v>
          </cell>
          <cell r="B859" t="str">
            <v>Nectandra</v>
          </cell>
          <cell r="C859" t="str">
            <v>sp</v>
          </cell>
          <cell r="D859" t="str">
            <v>Nectandra sp</v>
          </cell>
          <cell r="F859" t="str">
            <v>LAURACEAE</v>
          </cell>
          <cell r="H859" t="str">
            <v>HELIOFITO DURABLE</v>
          </cell>
        </row>
        <row r="860">
          <cell r="A860">
            <v>859</v>
          </cell>
          <cell r="B860" t="str">
            <v>Nectandra</v>
          </cell>
          <cell r="C860" t="str">
            <v>umbrosa</v>
          </cell>
          <cell r="D860" t="str">
            <v>Nectandra umbrosa</v>
          </cell>
          <cell r="E860" t="str">
            <v>(Kunth) Mez</v>
          </cell>
          <cell r="F860" t="str">
            <v>LAURACEAE</v>
          </cell>
          <cell r="G860" t="str">
            <v>Ira-Aguacatillo-Quizarra</v>
          </cell>
          <cell r="H860" t="str">
            <v>ESCIOFITO</v>
          </cell>
        </row>
        <row r="861">
          <cell r="A861">
            <v>860</v>
          </cell>
          <cell r="B861" t="str">
            <v>Neea</v>
          </cell>
          <cell r="C861" t="str">
            <v>amplifolia</v>
          </cell>
          <cell r="D861" t="str">
            <v>Neea amplifolia</v>
          </cell>
          <cell r="E861" t="str">
            <v>Donn. Sm.</v>
          </cell>
          <cell r="F861" t="str">
            <v>NYCTAGINACEAE</v>
          </cell>
          <cell r="H861" t="str">
            <v>HELIOFITO DURABLE</v>
          </cell>
        </row>
        <row r="862">
          <cell r="A862">
            <v>861</v>
          </cell>
          <cell r="B862" t="str">
            <v>Neea</v>
          </cell>
          <cell r="C862" t="str">
            <v>elegans</v>
          </cell>
          <cell r="D862" t="str">
            <v>Neea elegans</v>
          </cell>
          <cell r="E862" t="str">
            <v>P.H. Allen</v>
          </cell>
          <cell r="F862" t="str">
            <v>NYCTAGINACEAE</v>
          </cell>
          <cell r="H862" t="str">
            <v>INDETERMINADO</v>
          </cell>
        </row>
        <row r="863">
          <cell r="A863">
            <v>862</v>
          </cell>
          <cell r="B863" t="str">
            <v>Neea</v>
          </cell>
          <cell r="C863" t="str">
            <v>psychotrioides</v>
          </cell>
          <cell r="D863" t="str">
            <v>Neea psychotrioides</v>
          </cell>
          <cell r="E863" t="str">
            <v>Donn. Sm.</v>
          </cell>
          <cell r="F863" t="str">
            <v>NYCTAGINACEAE</v>
          </cell>
          <cell r="H863" t="str">
            <v>HELIOFITO DURABLE</v>
          </cell>
        </row>
        <row r="864">
          <cell r="A864">
            <v>863</v>
          </cell>
          <cell r="B864" t="str">
            <v>Neea</v>
          </cell>
          <cell r="C864" t="str">
            <v>sp</v>
          </cell>
          <cell r="D864" t="str">
            <v>Neea sp</v>
          </cell>
          <cell r="F864" t="str">
            <v>NYCTAGINACEAE</v>
          </cell>
          <cell r="H864" t="str">
            <v>HELIOFITO DURABLE</v>
          </cell>
        </row>
        <row r="865">
          <cell r="A865">
            <v>864</v>
          </cell>
          <cell r="B865" t="str">
            <v>Ochroma</v>
          </cell>
          <cell r="C865" t="str">
            <v>pyramidale</v>
          </cell>
          <cell r="D865" t="str">
            <v>Ochroma pyramidale</v>
          </cell>
          <cell r="E865" t="str">
            <v>(Cav. ex Lamarck) Urb.</v>
          </cell>
          <cell r="F865" t="str">
            <v>BOMBACACEAE</v>
          </cell>
          <cell r="G865" t="str">
            <v>Balsa-Balso-Dachá-Dachaclö-Dichá-Enea-Kachá-Piú 
(Guatuso)-Pung (Térraba)-Urú (Bribrí)-Wlúklo</v>
          </cell>
          <cell r="H865" t="str">
            <v>HELIOFITO EFIMERO</v>
          </cell>
        </row>
        <row r="866">
          <cell r="A866">
            <v>865</v>
          </cell>
          <cell r="B866" t="str">
            <v>Ocotea</v>
          </cell>
          <cell r="C866" t="str">
            <v>aff. meziana</v>
          </cell>
          <cell r="D866" t="str">
            <v>Ocotea aff. meziana</v>
          </cell>
          <cell r="E866" t="str">
            <v>C. K. Allen</v>
          </cell>
          <cell r="F866" t="str">
            <v>LAURACEAE</v>
          </cell>
          <cell r="H866" t="str">
            <v>INDETERMINADO</v>
          </cell>
        </row>
        <row r="867">
          <cell r="A867">
            <v>866</v>
          </cell>
          <cell r="B867" t="str">
            <v>Ocotea</v>
          </cell>
          <cell r="C867" t="str">
            <v>aff. multiflora</v>
          </cell>
          <cell r="D867" t="str">
            <v>Ocotea aff. multiflora</v>
          </cell>
          <cell r="E867" t="str">
            <v>Van der Werff</v>
          </cell>
          <cell r="F867" t="str">
            <v>LAURACEAE</v>
          </cell>
          <cell r="H867" t="str">
            <v>INDETERMINADO</v>
          </cell>
        </row>
        <row r="868">
          <cell r="A868">
            <v>867</v>
          </cell>
          <cell r="B868" t="str">
            <v>Ocotea</v>
          </cell>
          <cell r="C868" t="str">
            <v>atirrensis</v>
          </cell>
          <cell r="D868" t="str">
            <v>Ocotea atirrensis</v>
          </cell>
          <cell r="E868" t="str">
            <v>Mez &amp; Donn. Sm.</v>
          </cell>
          <cell r="F868" t="str">
            <v>LAURACEAE</v>
          </cell>
          <cell r="G868" t="str">
            <v>Ira-Aguacatillo-Quizarra</v>
          </cell>
          <cell r="H868" t="str">
            <v>ESCIOFITO</v>
          </cell>
        </row>
        <row r="869">
          <cell r="A869">
            <v>868</v>
          </cell>
          <cell r="B869" t="str">
            <v>Ocotea</v>
          </cell>
          <cell r="C869" t="str">
            <v>austinii</v>
          </cell>
          <cell r="D869" t="str">
            <v>Ocotea austinii</v>
          </cell>
          <cell r="E869" t="str">
            <v>C. K. Allen</v>
          </cell>
          <cell r="F869" t="str">
            <v>LAURACEAE</v>
          </cell>
          <cell r="G869" t="str">
            <v>Ira colorado</v>
          </cell>
          <cell r="H869" t="str">
            <v>INDETERMINADO</v>
          </cell>
        </row>
        <row r="870">
          <cell r="A870">
            <v>869</v>
          </cell>
          <cell r="B870" t="str">
            <v>Ocotea</v>
          </cell>
          <cell r="C870" t="str">
            <v>babosa</v>
          </cell>
          <cell r="D870" t="str">
            <v>Ocotea babosa</v>
          </cell>
          <cell r="E870" t="str">
            <v>(mal ap.) C. K. Allen</v>
          </cell>
          <cell r="F870" t="str">
            <v>LAURACEAE</v>
          </cell>
          <cell r="H870" t="str">
            <v>INDETERMINADO</v>
          </cell>
        </row>
        <row r="871">
          <cell r="A871">
            <v>870</v>
          </cell>
          <cell r="B871" t="str">
            <v>Ocotea</v>
          </cell>
          <cell r="C871" t="str">
            <v>bijuga</v>
          </cell>
          <cell r="D871" t="str">
            <v>Ocotea bijuga</v>
          </cell>
          <cell r="E871" t="str">
            <v>(Rottb.) Bernardi</v>
          </cell>
          <cell r="F871" t="str">
            <v>LAURACEAE</v>
          </cell>
          <cell r="G871" t="str">
            <v>Ira-Aguacatillo-Quizarra</v>
          </cell>
          <cell r="H871" t="str">
            <v>ESCIOFITO</v>
          </cell>
        </row>
        <row r="872">
          <cell r="A872">
            <v>871</v>
          </cell>
          <cell r="B872" t="str">
            <v>Ocotea</v>
          </cell>
          <cell r="C872" t="str">
            <v>caracasana</v>
          </cell>
          <cell r="D872" t="str">
            <v>Ocotea caracasana</v>
          </cell>
          <cell r="E872" t="str">
            <v>(Nees) Mez</v>
          </cell>
          <cell r="F872" t="str">
            <v>LAURACEAE</v>
          </cell>
          <cell r="G872" t="str">
            <v>Ira-Aguacatillo-Quizarra</v>
          </cell>
          <cell r="H872" t="str">
            <v>ESCIOFITO</v>
          </cell>
        </row>
        <row r="873">
          <cell r="A873">
            <v>872</v>
          </cell>
          <cell r="B873" t="str">
            <v>Ocotea</v>
          </cell>
          <cell r="C873" t="str">
            <v>cernua</v>
          </cell>
          <cell r="D873" t="str">
            <v>Ocotea cernua</v>
          </cell>
          <cell r="E873" t="str">
            <v>(Nees) Mez</v>
          </cell>
          <cell r="F873" t="str">
            <v>LAURACEAE</v>
          </cell>
          <cell r="G873" t="str">
            <v>Ira-Aguacatillo-Quizarra</v>
          </cell>
          <cell r="H873" t="str">
            <v>HELIOFITO DURABLE</v>
          </cell>
        </row>
        <row r="874">
          <cell r="A874">
            <v>873</v>
          </cell>
          <cell r="B874" t="str">
            <v>Ocotea</v>
          </cell>
          <cell r="C874" t="str">
            <v>dendrodaphne</v>
          </cell>
          <cell r="D874" t="str">
            <v>Ocotea dendrodaphne</v>
          </cell>
          <cell r="E874" t="str">
            <v>Mez</v>
          </cell>
          <cell r="F874" t="str">
            <v>LAURACEAE</v>
          </cell>
          <cell r="G874" t="str">
            <v>Ira-Aguacatillo-Quizarra</v>
          </cell>
          <cell r="H874" t="str">
            <v>HELIOFITO DURABLE</v>
          </cell>
        </row>
        <row r="875">
          <cell r="A875">
            <v>874</v>
          </cell>
          <cell r="B875" t="str">
            <v>Ocotea</v>
          </cell>
          <cell r="C875" t="str">
            <v>floribunda</v>
          </cell>
          <cell r="D875" t="str">
            <v>Ocotea floribunda</v>
          </cell>
          <cell r="E875" t="str">
            <v>(Sw.) Mez</v>
          </cell>
          <cell r="F875" t="str">
            <v>LAURACEAE</v>
          </cell>
          <cell r="G875" t="str">
            <v>Ira-Aguacatillo-Quizarra</v>
          </cell>
          <cell r="H875" t="str">
            <v>ESCIOFITO</v>
          </cell>
        </row>
        <row r="876">
          <cell r="A876">
            <v>875</v>
          </cell>
          <cell r="B876" t="str">
            <v>Ocotea</v>
          </cell>
          <cell r="C876" t="str">
            <v>glaucosericea</v>
          </cell>
          <cell r="D876" t="str">
            <v>Ocotea glaucosericea</v>
          </cell>
          <cell r="E876" t="str">
            <v>Rohwer</v>
          </cell>
          <cell r="F876" t="str">
            <v>LAURACEAE</v>
          </cell>
          <cell r="G876" t="str">
            <v>Bambito</v>
          </cell>
          <cell r="H876" t="str">
            <v>INDETERMINADO</v>
          </cell>
        </row>
        <row r="877">
          <cell r="A877">
            <v>876</v>
          </cell>
          <cell r="B877" t="str">
            <v>Ocotea</v>
          </cell>
          <cell r="C877" t="str">
            <v>gomezii</v>
          </cell>
          <cell r="D877" t="str">
            <v>Ocotea gomezii</v>
          </cell>
          <cell r="E877" t="str">
            <v>W. C. Burger</v>
          </cell>
          <cell r="F877" t="str">
            <v>LAURACEAE</v>
          </cell>
          <cell r="H877" t="str">
            <v>INDETERMINADO</v>
          </cell>
        </row>
        <row r="878">
          <cell r="A878">
            <v>877</v>
          </cell>
          <cell r="B878" t="str">
            <v>Ocotea</v>
          </cell>
          <cell r="C878" t="str">
            <v>hartshorniana</v>
          </cell>
          <cell r="D878" t="str">
            <v>Ocotea hartshorniana</v>
          </cell>
          <cell r="E878" t="str">
            <v>Hammel</v>
          </cell>
          <cell r="F878" t="str">
            <v>LAURACEAE</v>
          </cell>
          <cell r="G878" t="str">
            <v>ira-Aguacatillo-Quizarra amarillo</v>
          </cell>
          <cell r="H878" t="str">
            <v>HELIOFITO DURABLE</v>
          </cell>
        </row>
        <row r="879">
          <cell r="A879">
            <v>878</v>
          </cell>
          <cell r="B879" t="str">
            <v>Ocotea</v>
          </cell>
          <cell r="C879" t="str">
            <v>insularis</v>
          </cell>
          <cell r="D879" t="str">
            <v>Ocotea insularis</v>
          </cell>
          <cell r="E879" t="str">
            <v>(Meins.) Mez</v>
          </cell>
          <cell r="F879" t="str">
            <v>LAURACEAE</v>
          </cell>
          <cell r="G879" t="str">
            <v>Ira-Aguacatillo-Quizarra</v>
          </cell>
          <cell r="H879" t="str">
            <v>HELIOFITO DURABLE</v>
          </cell>
        </row>
        <row r="880">
          <cell r="A880">
            <v>879</v>
          </cell>
          <cell r="B880" t="str">
            <v>Ocotea</v>
          </cell>
          <cell r="C880" t="str">
            <v>ira</v>
          </cell>
          <cell r="D880" t="str">
            <v>Ocotea ira</v>
          </cell>
          <cell r="E880" t="str">
            <v>Mez &amp; Pittier</v>
          </cell>
          <cell r="F880" t="str">
            <v>LAURACEAE</v>
          </cell>
          <cell r="G880" t="str">
            <v>Aguacaton</v>
          </cell>
          <cell r="H880" t="str">
            <v>INDETERMINADO</v>
          </cell>
        </row>
        <row r="881">
          <cell r="A881">
            <v>880</v>
          </cell>
          <cell r="B881" t="str">
            <v>Ocotea</v>
          </cell>
          <cell r="C881" t="str">
            <v>jorge-escobarii</v>
          </cell>
          <cell r="D881" t="str">
            <v>Ocotea jorge-escobarii</v>
          </cell>
          <cell r="E881" t="str">
            <v>C. Nelson</v>
          </cell>
          <cell r="F881" t="str">
            <v>LAURACEAE</v>
          </cell>
          <cell r="H881" t="str">
            <v>INDETERMINADO</v>
          </cell>
        </row>
        <row r="882">
          <cell r="A882">
            <v>881</v>
          </cell>
          <cell r="B882" t="str">
            <v>Ocotea</v>
          </cell>
          <cell r="C882" t="str">
            <v>laetevirens</v>
          </cell>
          <cell r="D882" t="str">
            <v>Ocotea laetevirens</v>
          </cell>
          <cell r="E882" t="str">
            <v>Standl. &amp; Steyerm.</v>
          </cell>
          <cell r="F882" t="str">
            <v>LAURACEAE</v>
          </cell>
          <cell r="G882" t="str">
            <v>Ira-Aguacatillo-Quizarra</v>
          </cell>
          <cell r="H882" t="str">
            <v>HELIOFITO DURABLE</v>
          </cell>
        </row>
        <row r="883">
          <cell r="A883">
            <v>882</v>
          </cell>
          <cell r="B883" t="str">
            <v>Ocotea</v>
          </cell>
          <cell r="C883" t="str">
            <v>leucoxylon</v>
          </cell>
          <cell r="D883" t="str">
            <v>Ocotea leucoxylon</v>
          </cell>
          <cell r="E883" t="str">
            <v>(Sw.) Laness.</v>
          </cell>
          <cell r="F883" t="str">
            <v>LAURACEAE</v>
          </cell>
          <cell r="G883" t="str">
            <v>Ira-Aguacatillo-Quizarra</v>
          </cell>
          <cell r="H883" t="str">
            <v>HELIOFITO DURABLE</v>
          </cell>
        </row>
        <row r="884">
          <cell r="A884">
            <v>883</v>
          </cell>
          <cell r="B884" t="str">
            <v>Ocotea</v>
          </cell>
          <cell r="C884" t="str">
            <v>macropoda</v>
          </cell>
          <cell r="D884" t="str">
            <v>Ocotea macropoda</v>
          </cell>
          <cell r="E884" t="str">
            <v>(kunth) Mez</v>
          </cell>
          <cell r="F884" t="str">
            <v>LAURACEAE</v>
          </cell>
          <cell r="G884" t="str">
            <v>Ira-Aguacatillo-Quizarra</v>
          </cell>
          <cell r="H884" t="str">
            <v>HELIOFITO DURABLE</v>
          </cell>
        </row>
        <row r="885">
          <cell r="A885">
            <v>884</v>
          </cell>
          <cell r="B885" t="str">
            <v>Ocotea</v>
          </cell>
          <cell r="C885" t="str">
            <v>meziana</v>
          </cell>
          <cell r="D885" t="str">
            <v>Ocotea meziana</v>
          </cell>
          <cell r="E885" t="str">
            <v>C. K. Allen</v>
          </cell>
          <cell r="F885" t="str">
            <v>LAURACEAE</v>
          </cell>
          <cell r="G885" t="str">
            <v>Ira-Aguacatillo-Quizarra</v>
          </cell>
          <cell r="H885" t="str">
            <v>HELIOFITO DURABLE</v>
          </cell>
        </row>
        <row r="886">
          <cell r="A886">
            <v>885</v>
          </cell>
          <cell r="B886" t="str">
            <v>Ocotea</v>
          </cell>
          <cell r="C886" t="str">
            <v>mollifolia</v>
          </cell>
          <cell r="D886" t="str">
            <v>Ocotea mollifolia</v>
          </cell>
          <cell r="E886" t="str">
            <v>Mez &amp; Pittier</v>
          </cell>
          <cell r="F886" t="str">
            <v>LAURACEAE</v>
          </cell>
          <cell r="G886" t="str">
            <v>Ira-Aguacatillo-Quizarra-Aguacatón-
Quizarrá amarillo-Quizarrá canelo</v>
          </cell>
          <cell r="H886" t="str">
            <v>HELIOFITO DURABLE</v>
          </cell>
        </row>
        <row r="887">
          <cell r="A887">
            <v>886</v>
          </cell>
          <cell r="B887" t="str">
            <v>Ocotea</v>
          </cell>
          <cell r="C887" t="str">
            <v>nicaraguensis</v>
          </cell>
          <cell r="D887" t="str">
            <v>Ocotea nicaraguensis</v>
          </cell>
          <cell r="E887" t="str">
            <v>Mez</v>
          </cell>
          <cell r="F887" t="str">
            <v>LAURACEAE</v>
          </cell>
          <cell r="H887" t="str">
            <v>INDETERMINADO</v>
          </cell>
        </row>
        <row r="888">
          <cell r="A888">
            <v>887</v>
          </cell>
          <cell r="B888" t="str">
            <v>Ocotea</v>
          </cell>
          <cell r="C888" t="str">
            <v>oblonga</v>
          </cell>
          <cell r="D888" t="str">
            <v>Ocotea oblonga</v>
          </cell>
          <cell r="E888" t="str">
            <v>(Meisn.) Mez</v>
          </cell>
          <cell r="F888" t="str">
            <v>LAURACEAE</v>
          </cell>
          <cell r="H888" t="str">
            <v>INDETERMINADO</v>
          </cell>
        </row>
        <row r="889">
          <cell r="A889">
            <v>888</v>
          </cell>
          <cell r="B889" t="str">
            <v>Ocotea</v>
          </cell>
          <cell r="C889" t="str">
            <v>patula</v>
          </cell>
          <cell r="D889" t="str">
            <v>Ocotea patula</v>
          </cell>
          <cell r="E889" t="str">
            <v>van der Werff</v>
          </cell>
          <cell r="F889" t="str">
            <v>LAURACEAE</v>
          </cell>
          <cell r="H889" t="str">
            <v>INDETERMINADO</v>
          </cell>
        </row>
        <row r="890">
          <cell r="A890">
            <v>889</v>
          </cell>
          <cell r="B890" t="str">
            <v>Ocotea</v>
          </cell>
          <cell r="C890" t="str">
            <v>pentagona</v>
          </cell>
          <cell r="D890" t="str">
            <v>Ocotea pentagona</v>
          </cell>
          <cell r="F890" t="str">
            <v>LAURACEAE</v>
          </cell>
          <cell r="G890" t="str">
            <v>Ira-Aguacatillo-Quizarra</v>
          </cell>
          <cell r="H890" t="str">
            <v>HELIOFITO DURABLE</v>
          </cell>
        </row>
        <row r="891">
          <cell r="A891">
            <v>890</v>
          </cell>
          <cell r="B891" t="str">
            <v>Ocotea</v>
          </cell>
          <cell r="C891" t="str">
            <v>praetermissa</v>
          </cell>
          <cell r="D891" t="str">
            <v>Ocotea praetermissa</v>
          </cell>
          <cell r="E891" t="str">
            <v>van der Werff</v>
          </cell>
          <cell r="F891" t="str">
            <v>LAURACEAE</v>
          </cell>
          <cell r="H891" t="str">
            <v>INDETERMINADO</v>
          </cell>
        </row>
        <row r="892">
          <cell r="A892">
            <v>891</v>
          </cell>
          <cell r="B892" t="str">
            <v>Ocotea</v>
          </cell>
          <cell r="C892" t="str">
            <v>puberula</v>
          </cell>
          <cell r="D892" t="str">
            <v>Ocotea puberula</v>
          </cell>
          <cell r="E892" t="str">
            <v>(Rich.) Nees</v>
          </cell>
          <cell r="F892" t="str">
            <v>LAURACEAE</v>
          </cell>
          <cell r="H892" t="str">
            <v>INDETERMINADO</v>
          </cell>
        </row>
        <row r="893">
          <cell r="A893">
            <v>892</v>
          </cell>
          <cell r="B893" t="str">
            <v>Ocotea</v>
          </cell>
          <cell r="C893" t="str">
            <v>pullifolia</v>
          </cell>
          <cell r="D893" t="str">
            <v>Ocotea pullifolia</v>
          </cell>
          <cell r="E893" t="str">
            <v>van der Werff</v>
          </cell>
          <cell r="F893" t="str">
            <v>LAURACEAE</v>
          </cell>
          <cell r="H893" t="str">
            <v>INDETERMINADO</v>
          </cell>
        </row>
        <row r="894">
          <cell r="A894">
            <v>893</v>
          </cell>
          <cell r="B894" t="str">
            <v>Ocotea</v>
          </cell>
          <cell r="C894" t="str">
            <v>sinuata</v>
          </cell>
          <cell r="D894" t="str">
            <v>Ocotea sinuata</v>
          </cell>
          <cell r="E894" t="str">
            <v xml:space="preserve"> (Mez) Rohwer</v>
          </cell>
          <cell r="F894" t="str">
            <v>LAURACEAE</v>
          </cell>
          <cell r="H894" t="str">
            <v>HELIOFITO DURABLE</v>
          </cell>
        </row>
        <row r="895">
          <cell r="A895">
            <v>894</v>
          </cell>
          <cell r="B895" t="str">
            <v>Ocotea</v>
          </cell>
          <cell r="C895" t="str">
            <v>skutchii</v>
          </cell>
          <cell r="D895" t="str">
            <v>Ocotea skutchii</v>
          </cell>
          <cell r="E895" t="str">
            <v>C. K. Allen</v>
          </cell>
          <cell r="F895" t="str">
            <v>LAURACEAE</v>
          </cell>
          <cell r="G895" t="str">
            <v>Ira rosa</v>
          </cell>
          <cell r="H895" t="str">
            <v>INDETERMINADO</v>
          </cell>
        </row>
        <row r="896">
          <cell r="A896">
            <v>895</v>
          </cell>
          <cell r="B896" t="str">
            <v>Ocotea</v>
          </cell>
          <cell r="C896" t="str">
            <v>sp</v>
          </cell>
          <cell r="D896" t="str">
            <v>Ocotea sp</v>
          </cell>
          <cell r="F896" t="str">
            <v>LAURACEAE</v>
          </cell>
          <cell r="H896" t="str">
            <v>INDETERMINADO</v>
          </cell>
        </row>
        <row r="897">
          <cell r="A897">
            <v>896</v>
          </cell>
          <cell r="B897" t="str">
            <v>Ocotea</v>
          </cell>
          <cell r="C897" t="str">
            <v>stenoneura</v>
          </cell>
          <cell r="D897" t="str">
            <v>Ocotea stenoneura</v>
          </cell>
          <cell r="E897" t="str">
            <v>Mez &amp; Pittier</v>
          </cell>
          <cell r="F897" t="str">
            <v>LAURACEAE</v>
          </cell>
          <cell r="G897" t="str">
            <v>Aguacatillo</v>
          </cell>
          <cell r="H897" t="str">
            <v>INDETERMINADO</v>
          </cell>
        </row>
        <row r="898">
          <cell r="A898">
            <v>897</v>
          </cell>
          <cell r="B898" t="str">
            <v>Ocotea</v>
          </cell>
          <cell r="C898" t="str">
            <v>tenera</v>
          </cell>
          <cell r="D898" t="str">
            <v>Ocotea tenera</v>
          </cell>
          <cell r="E898" t="str">
            <v>Mez &amp; ex Donn. Sm.</v>
          </cell>
          <cell r="F898" t="str">
            <v>LAURACEAE</v>
          </cell>
          <cell r="H898" t="str">
            <v>HELIOFITO DURABLE</v>
          </cell>
        </row>
        <row r="899">
          <cell r="A899">
            <v>898</v>
          </cell>
          <cell r="B899" t="str">
            <v>Ocotea</v>
          </cell>
          <cell r="C899" t="str">
            <v>tonduzii</v>
          </cell>
          <cell r="D899" t="str">
            <v>Ocotea tonduzii</v>
          </cell>
          <cell r="E899" t="str">
            <v>Standl.</v>
          </cell>
          <cell r="F899" t="str">
            <v>LAURACEAE</v>
          </cell>
          <cell r="H899" t="str">
            <v>INDETERMINADO</v>
          </cell>
        </row>
        <row r="900">
          <cell r="A900">
            <v>899</v>
          </cell>
          <cell r="B900" t="str">
            <v>Ocotea</v>
          </cell>
          <cell r="C900" t="str">
            <v>valerioides</v>
          </cell>
          <cell r="D900" t="str">
            <v>Ocotea valerioides</v>
          </cell>
          <cell r="E900" t="str">
            <v>W.C. Burger</v>
          </cell>
          <cell r="F900" t="str">
            <v>LAURACEAE</v>
          </cell>
          <cell r="H900" t="str">
            <v>HELIOFITO DURABLE</v>
          </cell>
        </row>
        <row r="901">
          <cell r="A901">
            <v>900</v>
          </cell>
          <cell r="B901" t="str">
            <v>Ocotea</v>
          </cell>
          <cell r="C901" t="str">
            <v>veraguensis</v>
          </cell>
          <cell r="D901" t="str">
            <v>Ocotea veraguensis</v>
          </cell>
          <cell r="E901" t="str">
            <v>(Meisn.) Mez</v>
          </cell>
          <cell r="F901" t="str">
            <v>LAURACEAE</v>
          </cell>
          <cell r="G901" t="str">
            <v>Canelo</v>
          </cell>
          <cell r="H901" t="str">
            <v>INDETERMINADO</v>
          </cell>
        </row>
        <row r="902">
          <cell r="A902">
            <v>901</v>
          </cell>
          <cell r="B902" t="str">
            <v>Ocotea</v>
          </cell>
          <cell r="C902" t="str">
            <v>whitei</v>
          </cell>
          <cell r="D902" t="str">
            <v>Ocotea whitei</v>
          </cell>
          <cell r="E902" t="str">
            <v>Woodson</v>
          </cell>
          <cell r="F902" t="str">
            <v>LAURACEAE</v>
          </cell>
          <cell r="H902" t="str">
            <v>INDETERMINADO</v>
          </cell>
        </row>
        <row r="903">
          <cell r="A903">
            <v>902</v>
          </cell>
          <cell r="B903" t="str">
            <v>Odontadenia</v>
          </cell>
          <cell r="C903" t="str">
            <v>verrucosa</v>
          </cell>
          <cell r="D903" t="str">
            <v>Odontadenia verrucosa</v>
          </cell>
          <cell r="E903" t="str">
            <v>(Willd. ex Roem. &amp; Schult.) K. Schum. ex Markgr.</v>
          </cell>
          <cell r="F903" t="str">
            <v>APOCYNACEAE</v>
          </cell>
          <cell r="H903" t="str">
            <v>INDETERMINADO</v>
          </cell>
        </row>
        <row r="904">
          <cell r="A904">
            <v>903</v>
          </cell>
          <cell r="B904" t="str">
            <v>Oenocarpus</v>
          </cell>
          <cell r="C904" t="str">
            <v>mapora</v>
          </cell>
          <cell r="D904" t="str">
            <v>Oenocarpus mapora</v>
          </cell>
          <cell r="E904" t="str">
            <v>H. Karst.</v>
          </cell>
          <cell r="F904" t="str">
            <v>ARECACEAE</v>
          </cell>
          <cell r="H904" t="str">
            <v>PALMA</v>
          </cell>
        </row>
        <row r="905">
          <cell r="A905">
            <v>904</v>
          </cell>
          <cell r="B905" t="str">
            <v>Olmedia</v>
          </cell>
          <cell r="C905" t="str">
            <v>aspera</v>
          </cell>
          <cell r="D905" t="str">
            <v>Olmedia aspera</v>
          </cell>
          <cell r="E905" t="str">
            <v>Ruiz &amp; Pav.</v>
          </cell>
          <cell r="F905" t="str">
            <v>MORACEAE</v>
          </cell>
          <cell r="H905" t="str">
            <v>INDETERMINADO</v>
          </cell>
        </row>
        <row r="906">
          <cell r="A906">
            <v>905</v>
          </cell>
          <cell r="B906" t="str">
            <v>Oreomunnea</v>
          </cell>
          <cell r="C906" t="str">
            <v>mexicana</v>
          </cell>
          <cell r="D906" t="str">
            <v>Oreomunnea mexicana</v>
          </cell>
          <cell r="E906" t="str">
            <v>(Standl.) J.-F. Leroy</v>
          </cell>
          <cell r="F906" t="str">
            <v>JUGLANDACEAE</v>
          </cell>
          <cell r="H906" t="str">
            <v>INDETERMINADO</v>
          </cell>
        </row>
        <row r="907">
          <cell r="A907">
            <v>906</v>
          </cell>
          <cell r="B907" t="str">
            <v>Oreopanax</v>
          </cell>
          <cell r="C907" t="str">
            <v>standleyi</v>
          </cell>
          <cell r="D907" t="str">
            <v>Oreopanax standleyi</v>
          </cell>
          <cell r="E907" t="str">
            <v>A. C. Sm.</v>
          </cell>
          <cell r="F907" t="str">
            <v>ARALIACEAE</v>
          </cell>
          <cell r="G907" t="str">
            <v>Cacho venado</v>
          </cell>
          <cell r="H907" t="str">
            <v>HELIOFITO DURABLE</v>
          </cell>
        </row>
        <row r="908">
          <cell r="A908">
            <v>907</v>
          </cell>
          <cell r="B908" t="str">
            <v>Oreopanax</v>
          </cell>
          <cell r="C908" t="str">
            <v>xalapensis</v>
          </cell>
          <cell r="D908" t="str">
            <v>Oreopanax xalapensis</v>
          </cell>
          <cell r="E908" t="str">
            <v>(Kunth) Decne. &amp; Planch.</v>
          </cell>
          <cell r="F908" t="str">
            <v>ARALIACEAE</v>
          </cell>
          <cell r="G908" t="str">
            <v>Cacho venado-Higuera-Matacartago
-Matagente-Matapalo-Papayillo</v>
          </cell>
          <cell r="H908" t="str">
            <v>HELIOFITO DURABLE</v>
          </cell>
        </row>
        <row r="909">
          <cell r="A909">
            <v>908</v>
          </cell>
          <cell r="B909" t="str">
            <v>Oreopanax</v>
          </cell>
          <cell r="C909" t="str">
            <v>sp</v>
          </cell>
          <cell r="D909" t="str">
            <v>Oreopanax sp</v>
          </cell>
          <cell r="F909" t="str">
            <v>ARALIACEAE</v>
          </cell>
          <cell r="H909" t="str">
            <v>HELIOFITO DURABLE</v>
          </cell>
        </row>
        <row r="910">
          <cell r="A910">
            <v>909</v>
          </cell>
          <cell r="B910" t="str">
            <v>Ormosia</v>
          </cell>
          <cell r="C910" t="str">
            <v>amazonica</v>
          </cell>
          <cell r="D910" t="str">
            <v>Ormosia amazonica</v>
          </cell>
          <cell r="E910" t="str">
            <v>Ducke</v>
          </cell>
          <cell r="F910" t="str">
            <v>FABACEAE/PAP.</v>
          </cell>
          <cell r="H910" t="str">
            <v>INDETERMINADO</v>
          </cell>
        </row>
        <row r="911">
          <cell r="A911">
            <v>910</v>
          </cell>
          <cell r="B911" t="str">
            <v>Ormosia</v>
          </cell>
          <cell r="C911" t="str">
            <v>coccinea</v>
          </cell>
          <cell r="D911" t="str">
            <v>Ormosia coccinea</v>
          </cell>
          <cell r="E911" t="str">
            <v>(Aubl.) Jacks.</v>
          </cell>
          <cell r="F911" t="str">
            <v>FABACEAE/PAP.</v>
          </cell>
          <cell r="H911" t="str">
            <v>INDETERMINADO</v>
          </cell>
        </row>
        <row r="912">
          <cell r="A912">
            <v>911</v>
          </cell>
          <cell r="B912" t="str">
            <v>Ormosia</v>
          </cell>
          <cell r="C912" t="str">
            <v>intermedia</v>
          </cell>
          <cell r="D912" t="str">
            <v>Ormosia intermedia</v>
          </cell>
          <cell r="E912" t="str">
            <v>N. Zamora ined.</v>
          </cell>
          <cell r="F912" t="str">
            <v>FABACEAE/PAP.</v>
          </cell>
          <cell r="G912" t="str">
            <v>Grano de oro</v>
          </cell>
          <cell r="H912" t="str">
            <v>HELIOFITO DURABLE</v>
          </cell>
        </row>
        <row r="913">
          <cell r="A913">
            <v>912</v>
          </cell>
          <cell r="B913" t="str">
            <v>Ormosia</v>
          </cell>
          <cell r="C913" t="str">
            <v>macrocalyx</v>
          </cell>
          <cell r="D913" t="str">
            <v>Ormosia macrocalyx</v>
          </cell>
          <cell r="F913" t="str">
            <v>FABACEAE/PAP.</v>
          </cell>
          <cell r="G913" t="str">
            <v>Nene-Frijolillo</v>
          </cell>
          <cell r="H913" t="str">
            <v>INDETERMINADO</v>
          </cell>
        </row>
        <row r="914">
          <cell r="A914">
            <v>913</v>
          </cell>
          <cell r="B914" t="str">
            <v>Ormosia</v>
          </cell>
          <cell r="C914" t="str">
            <v>sp</v>
          </cell>
          <cell r="D914" t="str">
            <v>Ormosia sp</v>
          </cell>
          <cell r="F914" t="str">
            <v>FABACEAE/PAP.</v>
          </cell>
          <cell r="G914" t="str">
            <v>Nene</v>
          </cell>
          <cell r="H914" t="str">
            <v>HELIOFITO DURABLE</v>
          </cell>
        </row>
        <row r="915">
          <cell r="A915">
            <v>914</v>
          </cell>
          <cell r="B915" t="str">
            <v>Ormosia</v>
          </cell>
          <cell r="C915" t="str">
            <v>subsimplex</v>
          </cell>
          <cell r="D915" t="str">
            <v>Ormosia subsimplex</v>
          </cell>
          <cell r="F915" t="str">
            <v>FABACEAE/PAP.</v>
          </cell>
          <cell r="G915" t="str">
            <v>Nene-Alazán-Coralillo</v>
          </cell>
          <cell r="H915" t="str">
            <v>INDETERMINADO</v>
          </cell>
        </row>
        <row r="916">
          <cell r="A916">
            <v>915</v>
          </cell>
          <cell r="B916" t="str">
            <v>Ormosia</v>
          </cell>
          <cell r="C916" t="str">
            <v>velutina</v>
          </cell>
          <cell r="D916" t="str">
            <v>Ormosia velutina</v>
          </cell>
          <cell r="E916" t="str">
            <v>Rudd</v>
          </cell>
          <cell r="F916" t="str">
            <v>FABACEAE/PAP.</v>
          </cell>
          <cell r="G916" t="str">
            <v>Nene-Nene carita-Nene pana negra</v>
          </cell>
          <cell r="H916" t="str">
            <v>HELIOFITO DURABLE</v>
          </cell>
        </row>
        <row r="917">
          <cell r="A917">
            <v>916</v>
          </cell>
          <cell r="B917" t="str">
            <v>Ossaea</v>
          </cell>
          <cell r="C917" t="str">
            <v>brenesii</v>
          </cell>
          <cell r="D917" t="str">
            <v>Ossaea brenesii</v>
          </cell>
          <cell r="E917" t="str">
            <v>Standl.</v>
          </cell>
          <cell r="F917" t="str">
            <v>MELASTOMATACEAE</v>
          </cell>
          <cell r="H917" t="str">
            <v>INDETERMINADO</v>
          </cell>
        </row>
        <row r="918">
          <cell r="A918">
            <v>917</v>
          </cell>
          <cell r="B918" t="str">
            <v>Ossaea</v>
          </cell>
          <cell r="C918" t="str">
            <v>laxivenula</v>
          </cell>
          <cell r="D918" t="str">
            <v>Ossaea laxivenula</v>
          </cell>
          <cell r="E918" t="str">
            <v>Wurdack</v>
          </cell>
          <cell r="F918" t="str">
            <v>MELASTOMATACEAE</v>
          </cell>
          <cell r="H918" t="str">
            <v>HELIOFITO DURABLE</v>
          </cell>
        </row>
        <row r="919">
          <cell r="A919">
            <v>918</v>
          </cell>
          <cell r="B919" t="str">
            <v>Ossaea</v>
          </cell>
          <cell r="C919" t="str">
            <v>macrophylla</v>
          </cell>
          <cell r="D919" t="str">
            <v>Ossaea macrophylla</v>
          </cell>
          <cell r="E919" t="str">
            <v>(Benth.) Cogn.</v>
          </cell>
          <cell r="F919" t="str">
            <v>MELASTOMATACEAE</v>
          </cell>
          <cell r="H919" t="str">
            <v>INDETERMINADO</v>
          </cell>
        </row>
        <row r="920">
          <cell r="A920">
            <v>919</v>
          </cell>
          <cell r="B920" t="str">
            <v>Ossaea</v>
          </cell>
          <cell r="C920" t="str">
            <v>robusta</v>
          </cell>
          <cell r="D920" t="str">
            <v>Ossaea robusta</v>
          </cell>
          <cell r="E920" t="str">
            <v>(Triana) Cogn.</v>
          </cell>
          <cell r="F920" t="str">
            <v>MELASTOMATACEAE</v>
          </cell>
          <cell r="H920" t="str">
            <v>INDETERMINADO</v>
          </cell>
        </row>
        <row r="921">
          <cell r="A921">
            <v>920</v>
          </cell>
          <cell r="B921" t="str">
            <v>Ossaea</v>
          </cell>
          <cell r="C921" t="str">
            <v>sp</v>
          </cell>
          <cell r="D921" t="str">
            <v>Ossaea sp</v>
          </cell>
          <cell r="F921" t="str">
            <v>MELASTOMATACEAE</v>
          </cell>
          <cell r="H921" t="str">
            <v>INDETERMINADO</v>
          </cell>
        </row>
        <row r="922">
          <cell r="A922">
            <v>921</v>
          </cell>
          <cell r="B922" t="str">
            <v>Otoba</v>
          </cell>
          <cell r="C922" t="str">
            <v>acuminata</v>
          </cell>
          <cell r="D922" t="str">
            <v>Otoba acuminata</v>
          </cell>
          <cell r="E922" t="str">
            <v>(Standl.) A. H. Gentry</v>
          </cell>
          <cell r="F922" t="str">
            <v>MYRISTICACEAE</v>
          </cell>
          <cell r="H922" t="str">
            <v>INDETERMINADO</v>
          </cell>
        </row>
        <row r="923">
          <cell r="A923">
            <v>922</v>
          </cell>
          <cell r="B923" t="str">
            <v>Otoba</v>
          </cell>
          <cell r="C923" t="str">
            <v>novogranatensis</v>
          </cell>
          <cell r="D923" t="str">
            <v>Otoba novogranatensis</v>
          </cell>
          <cell r="E923" t="str">
            <v>Moldenke</v>
          </cell>
          <cell r="F923" t="str">
            <v>MYRISTICACEAE</v>
          </cell>
          <cell r="G923" t="str">
            <v>Hoja dorada-Fruta coton-Bogamandí-Bola de oro-
Campano-Escobo negro-Fruta dorada-Hoja dorada-Hoja plateada-Sebo-Yaya</v>
          </cell>
          <cell r="H923" t="str">
            <v>HELIOFITO DURABLE</v>
          </cell>
        </row>
        <row r="924">
          <cell r="A924">
            <v>923</v>
          </cell>
          <cell r="B924" t="str">
            <v>Ouratea</v>
          </cell>
          <cell r="C924" t="str">
            <v>curvata</v>
          </cell>
          <cell r="D924" t="str">
            <v>Ouratea curvata</v>
          </cell>
          <cell r="E924" t="str">
            <v>(A. St.-Hil.) Engl.</v>
          </cell>
          <cell r="F924" t="str">
            <v>OCHNACEAE</v>
          </cell>
          <cell r="H924" t="str">
            <v>INDETERMINADO</v>
          </cell>
        </row>
        <row r="925">
          <cell r="A925">
            <v>924</v>
          </cell>
          <cell r="B925" t="str">
            <v>Ouratea</v>
          </cell>
          <cell r="C925" t="str">
            <v>valerii</v>
          </cell>
          <cell r="D925" t="str">
            <v>Ouratea valerii</v>
          </cell>
          <cell r="E925" t="str">
            <v>Standl.</v>
          </cell>
          <cell r="F925" t="str">
            <v>OCHNACEAE</v>
          </cell>
          <cell r="H925" t="str">
            <v>HELIOFITO DURABLE</v>
          </cell>
        </row>
        <row r="926">
          <cell r="A926">
            <v>925</v>
          </cell>
          <cell r="B926" t="str">
            <v>Pachira</v>
          </cell>
          <cell r="C926" t="str">
            <v>aquatica</v>
          </cell>
          <cell r="D926" t="str">
            <v>Pachira aquatica</v>
          </cell>
          <cell r="E926" t="str">
            <v>Aubl.</v>
          </cell>
          <cell r="F926" t="str">
            <v>BOMBACACEAE</v>
          </cell>
          <cell r="G926" t="str">
            <v>Poponjoche-Lirio montaña-Cacao cimarrón-Cacao 
de danta-Huevos de burro-Jelinjoche-Jilinjoche-Zapotón</v>
          </cell>
          <cell r="H926" t="str">
            <v>HELIOFITO DURABLE</v>
          </cell>
        </row>
        <row r="927">
          <cell r="A927">
            <v>926</v>
          </cell>
          <cell r="B927" t="str">
            <v>Palicourea</v>
          </cell>
          <cell r="C927" t="str">
            <v>padifolia</v>
          </cell>
          <cell r="D927" t="str">
            <v>Palicourea padifolia</v>
          </cell>
          <cell r="E927" t="str">
            <v>(Roem. &amp; Schult.) C. M. Taylor &amp; Lorence</v>
          </cell>
          <cell r="F927" t="str">
            <v>RUBIACEAE</v>
          </cell>
          <cell r="H927" t="str">
            <v>INDETERMINADO</v>
          </cell>
        </row>
        <row r="928">
          <cell r="A928">
            <v>927</v>
          </cell>
          <cell r="B928" t="str">
            <v>Palicourea</v>
          </cell>
          <cell r="C928" t="str">
            <v>sp</v>
          </cell>
          <cell r="D928" t="str">
            <v>Palicourea sp</v>
          </cell>
          <cell r="F928" t="str">
            <v>RUBIACEAE</v>
          </cell>
          <cell r="H928" t="str">
            <v>INDETERMINADO</v>
          </cell>
        </row>
        <row r="929">
          <cell r="A929">
            <v>928</v>
          </cell>
          <cell r="B929" t="str">
            <v>Panopsis</v>
          </cell>
          <cell r="C929" t="str">
            <v>aff. cinnamomea</v>
          </cell>
          <cell r="D929" t="str">
            <v>Panopsis aff. cinnamomea</v>
          </cell>
          <cell r="F929" t="str">
            <v>PROTEACEAE</v>
          </cell>
          <cell r="H929" t="str">
            <v>INDETERMINADO</v>
          </cell>
        </row>
        <row r="930">
          <cell r="A930">
            <v>929</v>
          </cell>
          <cell r="B930" t="str">
            <v>Panopsis</v>
          </cell>
          <cell r="C930" t="str">
            <v>costaricensis</v>
          </cell>
          <cell r="D930" t="str">
            <v>Panopsis costaricensis</v>
          </cell>
          <cell r="E930" t="str">
            <v>Standl.</v>
          </cell>
          <cell r="F930" t="str">
            <v>PROTEACEAE</v>
          </cell>
          <cell r="G930" t="str">
            <v>Palo papa</v>
          </cell>
          <cell r="H930" t="str">
            <v>INDETERMINADO</v>
          </cell>
        </row>
        <row r="931">
          <cell r="A931">
            <v>930</v>
          </cell>
          <cell r="B931" t="str">
            <v>Panopsis</v>
          </cell>
          <cell r="C931" t="str">
            <v>suaveolens</v>
          </cell>
          <cell r="D931" t="str">
            <v>Panopsis suaveolens</v>
          </cell>
          <cell r="E931" t="str">
            <v>(UNK &amp; H. Karst.) Pittier</v>
          </cell>
          <cell r="F931" t="str">
            <v>PROTEACEAE</v>
          </cell>
          <cell r="G931" t="str">
            <v>Papa</v>
          </cell>
          <cell r="H931" t="str">
            <v>INDETERMINADO</v>
          </cell>
        </row>
        <row r="932">
          <cell r="A932">
            <v>931</v>
          </cell>
          <cell r="B932" t="str">
            <v>Panopsis</v>
          </cell>
          <cell r="C932" t="str">
            <v>mucronata</v>
          </cell>
          <cell r="D932" t="str">
            <v>Panopsis mucronata</v>
          </cell>
          <cell r="E932" t="str">
            <v>Cuatrec.</v>
          </cell>
          <cell r="F932" t="str">
            <v>PROTEACEAE</v>
          </cell>
          <cell r="H932" t="str">
            <v>INDETERMINADO</v>
          </cell>
        </row>
        <row r="933">
          <cell r="A933">
            <v>932</v>
          </cell>
          <cell r="B933" t="str">
            <v>Paragonia</v>
          </cell>
          <cell r="C933" t="str">
            <v>pyramidata</v>
          </cell>
          <cell r="D933" t="str">
            <v>Paragonia pyramidata</v>
          </cell>
          <cell r="E933" t="str">
            <v>(Rich.) Bureau</v>
          </cell>
          <cell r="F933" t="str">
            <v>BIGNONIACEAE</v>
          </cell>
          <cell r="H933" t="str">
            <v>INDETERMINADO</v>
          </cell>
        </row>
        <row r="934">
          <cell r="A934">
            <v>933</v>
          </cell>
          <cell r="B934" t="str">
            <v>Paramachaerium</v>
          </cell>
          <cell r="C934" t="str">
            <v>gruberi</v>
          </cell>
          <cell r="D934" t="str">
            <v>Paramachaerium gruberi</v>
          </cell>
          <cell r="E934" t="str">
            <v>Brizicky</v>
          </cell>
          <cell r="F934" t="str">
            <v>FABACEAE/PAP.</v>
          </cell>
          <cell r="G934" t="str">
            <v>Sandrillo</v>
          </cell>
          <cell r="H934" t="str">
            <v>INDETERMINADO</v>
          </cell>
        </row>
        <row r="935">
          <cell r="A935">
            <v>934</v>
          </cell>
          <cell r="B935" t="str">
            <v>Parathesis</v>
          </cell>
          <cell r="C935" t="str">
            <v>acostensis</v>
          </cell>
          <cell r="D935" t="str">
            <v>Parathesis acostensis</v>
          </cell>
          <cell r="E935" t="str">
            <v>J.F. Morales</v>
          </cell>
          <cell r="F935" t="str">
            <v>MYRSINACEAE</v>
          </cell>
          <cell r="H935" t="str">
            <v>INDETERMINADO</v>
          </cell>
        </row>
        <row r="936">
          <cell r="A936">
            <v>935</v>
          </cell>
          <cell r="B936" t="str">
            <v>Parathesis</v>
          </cell>
          <cell r="C936" t="str">
            <v>aeroginosa</v>
          </cell>
          <cell r="D936" t="str">
            <v>Parathesis aeroginosa</v>
          </cell>
          <cell r="F936" t="str">
            <v>MYRSINACEAE</v>
          </cell>
          <cell r="H936" t="str">
            <v>INDETERMINADO</v>
          </cell>
        </row>
        <row r="937">
          <cell r="A937">
            <v>936</v>
          </cell>
          <cell r="B937" t="str">
            <v>Parathesis</v>
          </cell>
          <cell r="C937" t="str">
            <v>calophylla</v>
          </cell>
          <cell r="D937" t="str">
            <v>Parathesis calophylla</v>
          </cell>
          <cell r="F937" t="str">
            <v>MYRSINACEAE</v>
          </cell>
          <cell r="H937" t="str">
            <v>INDETERMINADO</v>
          </cell>
        </row>
        <row r="938">
          <cell r="A938">
            <v>937</v>
          </cell>
          <cell r="B938" t="str">
            <v>Parathesis</v>
          </cell>
          <cell r="C938" t="str">
            <v>chrysophylla</v>
          </cell>
          <cell r="D938" t="str">
            <v>Parathesis chrysophylla</v>
          </cell>
          <cell r="E938" t="str">
            <v>Lundell</v>
          </cell>
          <cell r="F938" t="str">
            <v>MYRSINACEAE</v>
          </cell>
          <cell r="H938" t="str">
            <v>HELIOFITO DURABLE</v>
          </cell>
        </row>
        <row r="939">
          <cell r="A939">
            <v>938</v>
          </cell>
          <cell r="B939" t="str">
            <v>Parathesis</v>
          </cell>
          <cell r="C939" t="str">
            <v>fusca</v>
          </cell>
          <cell r="D939" t="str">
            <v>Parathesis fusca</v>
          </cell>
          <cell r="E939" t="str">
            <v>(Oerst.) Mez</v>
          </cell>
          <cell r="F939" t="str">
            <v>MYRSINACEAE</v>
          </cell>
          <cell r="H939" t="str">
            <v>INDETERMINADO</v>
          </cell>
        </row>
        <row r="940">
          <cell r="A940">
            <v>939</v>
          </cell>
          <cell r="B940" t="str">
            <v>Parathesis</v>
          </cell>
          <cell r="C940" t="str">
            <v>microcalyx</v>
          </cell>
          <cell r="D940" t="str">
            <v>Parathesis microcalyx</v>
          </cell>
          <cell r="F940" t="str">
            <v>MYRSINACEAE</v>
          </cell>
          <cell r="H940" t="str">
            <v>INDETERMINADO</v>
          </cell>
        </row>
        <row r="941">
          <cell r="A941">
            <v>940</v>
          </cell>
          <cell r="B941" t="str">
            <v>Parathesis</v>
          </cell>
          <cell r="C941" t="str">
            <v>pallida</v>
          </cell>
          <cell r="D941" t="str">
            <v>Parathesis pallida</v>
          </cell>
          <cell r="E941" t="str">
            <v>Lundell</v>
          </cell>
          <cell r="F941" t="str">
            <v>MYRSINACEAE</v>
          </cell>
          <cell r="H941" t="str">
            <v>INDETERMINADO</v>
          </cell>
        </row>
        <row r="942">
          <cell r="A942">
            <v>941</v>
          </cell>
          <cell r="B942" t="str">
            <v>Parathesis</v>
          </cell>
          <cell r="C942" t="str">
            <v>serrulata</v>
          </cell>
          <cell r="D942" t="str">
            <v>Parathesis serrulata</v>
          </cell>
          <cell r="E942" t="str">
            <v>(Sw.) Mez</v>
          </cell>
          <cell r="F942" t="str">
            <v>MYRSINACEAE</v>
          </cell>
          <cell r="H942" t="str">
            <v>INDETERMINADO</v>
          </cell>
        </row>
        <row r="943">
          <cell r="A943">
            <v>942</v>
          </cell>
          <cell r="B943" t="str">
            <v>Parathesis</v>
          </cell>
          <cell r="C943" t="str">
            <v>sp</v>
          </cell>
          <cell r="D943" t="str">
            <v>Parathesis sp</v>
          </cell>
          <cell r="F943" t="str">
            <v>MYRSINACEAE</v>
          </cell>
          <cell r="H943" t="str">
            <v>HELIOFITO DURABLE</v>
          </cell>
        </row>
        <row r="944">
          <cell r="A944">
            <v>943</v>
          </cell>
          <cell r="B944" t="str">
            <v>Parathesis</v>
          </cell>
          <cell r="C944" t="str">
            <v>trychogyne</v>
          </cell>
          <cell r="D944" t="str">
            <v>Parathesis trychogyne</v>
          </cell>
          <cell r="E944" t="str">
            <v>Hemsl.</v>
          </cell>
          <cell r="F944" t="str">
            <v>MYRSINACEAE</v>
          </cell>
          <cell r="H944" t="str">
            <v>HELIOFITO DURABLE</v>
          </cell>
        </row>
        <row r="945">
          <cell r="A945">
            <v>944</v>
          </cell>
          <cell r="B945" t="str">
            <v>Parinari</v>
          </cell>
          <cell r="C945" t="str">
            <v>excelsa</v>
          </cell>
          <cell r="D945" t="str">
            <v>Parinari excelsa</v>
          </cell>
          <cell r="E945" t="str">
            <v>Sabine</v>
          </cell>
          <cell r="F945" t="str">
            <v>CHRYSOBALANACEAE</v>
          </cell>
          <cell r="G945" t="str">
            <v>Pejiballe-Areno-Tamarindo gigante-Turrú-Turú</v>
          </cell>
          <cell r="H945" t="str">
            <v>ESCIOFITO</v>
          </cell>
        </row>
        <row r="946">
          <cell r="A946">
            <v>945</v>
          </cell>
          <cell r="B946" t="str">
            <v>Parkia</v>
          </cell>
          <cell r="C946" t="str">
            <v>pendula</v>
          </cell>
          <cell r="D946" t="str">
            <v>Parkia pendula</v>
          </cell>
          <cell r="E946" t="str">
            <v>(Willd.) Benth. ex Walp.</v>
          </cell>
          <cell r="F946" t="str">
            <v>FABACEAE/MIM.</v>
          </cell>
          <cell r="G946" t="str">
            <v>Tamarindón</v>
          </cell>
          <cell r="H946" t="str">
            <v>INDETERMINADO</v>
          </cell>
        </row>
        <row r="947">
          <cell r="A947">
            <v>946</v>
          </cell>
          <cell r="B947" t="str">
            <v>Passiflora</v>
          </cell>
          <cell r="C947" t="str">
            <v>ambigua</v>
          </cell>
          <cell r="D947" t="str">
            <v>Passiflora ambigua</v>
          </cell>
          <cell r="E947" t="str">
            <v>Hemsl.</v>
          </cell>
          <cell r="F947" t="str">
            <v>PASSIFLORACEAE</v>
          </cell>
          <cell r="H947" t="str">
            <v>INDETERMINADO</v>
          </cell>
        </row>
        <row r="948">
          <cell r="A948">
            <v>947</v>
          </cell>
          <cell r="B948" t="str">
            <v>Paullinia</v>
          </cell>
          <cell r="C948" t="str">
            <v>aff. dasystachya</v>
          </cell>
          <cell r="D948" t="str">
            <v>Paullinia aff. dasystachya</v>
          </cell>
          <cell r="E948" t="str">
            <v>Radlk.</v>
          </cell>
          <cell r="F948" t="str">
            <v>SAPINDACEAE</v>
          </cell>
          <cell r="H948" t="str">
            <v>INDETERMINADO</v>
          </cell>
        </row>
        <row r="949">
          <cell r="A949">
            <v>948</v>
          </cell>
          <cell r="B949" t="str">
            <v>Paullinia</v>
          </cell>
          <cell r="C949" t="str">
            <v>alata</v>
          </cell>
          <cell r="D949" t="str">
            <v>Paullinia alata</v>
          </cell>
          <cell r="E949" t="str">
            <v>(Ruiz &amp; Pav.) G. Don</v>
          </cell>
          <cell r="F949" t="str">
            <v>SAPINDACEAE</v>
          </cell>
          <cell r="H949" t="str">
            <v>INDETERMINADO</v>
          </cell>
        </row>
        <row r="950">
          <cell r="A950">
            <v>949</v>
          </cell>
          <cell r="B950" t="str">
            <v>Paullinia</v>
          </cell>
          <cell r="C950" t="str">
            <v>bracteosa</v>
          </cell>
          <cell r="D950" t="str">
            <v>Paullinia bracteosa</v>
          </cell>
          <cell r="E950" t="str">
            <v>Radlk.</v>
          </cell>
          <cell r="F950" t="str">
            <v>SAPINDACEAE</v>
          </cell>
          <cell r="H950" t="str">
            <v>INDETERMINADO</v>
          </cell>
        </row>
        <row r="951">
          <cell r="A951">
            <v>950</v>
          </cell>
          <cell r="B951" t="str">
            <v>Paullinia</v>
          </cell>
          <cell r="C951" t="str">
            <v>fibrigera</v>
          </cell>
          <cell r="D951" t="str">
            <v>Paullinia fibrigera</v>
          </cell>
          <cell r="E951" t="str">
            <v>Radlk.</v>
          </cell>
          <cell r="F951" t="str">
            <v>SAPINDACEAE</v>
          </cell>
          <cell r="H951" t="str">
            <v>INDETERMINADO</v>
          </cell>
        </row>
        <row r="952">
          <cell r="A952">
            <v>951</v>
          </cell>
          <cell r="B952" t="str">
            <v>Paullinia</v>
          </cell>
          <cell r="C952" t="str">
            <v>fuscescens</v>
          </cell>
          <cell r="D952" t="str">
            <v>Paullinia fuscescens</v>
          </cell>
          <cell r="E952" t="str">
            <v>Kunth</v>
          </cell>
          <cell r="F952" t="str">
            <v>SAPINDACEAE</v>
          </cell>
          <cell r="H952" t="str">
            <v>INDETERMINADO</v>
          </cell>
        </row>
        <row r="953">
          <cell r="A953">
            <v>952</v>
          </cell>
          <cell r="B953" t="str">
            <v>Paullinia</v>
          </cell>
          <cell r="C953" t="str">
            <v>granatensis</v>
          </cell>
          <cell r="D953" t="str">
            <v>Paullinia granatensis</v>
          </cell>
          <cell r="E953" t="str">
            <v>(Planch. &amp; Linden) Radlk.</v>
          </cell>
          <cell r="F953" t="str">
            <v>SAPINDACEAE</v>
          </cell>
          <cell r="H953" t="str">
            <v>INDETERMINADO</v>
          </cell>
        </row>
        <row r="954">
          <cell r="A954">
            <v>953</v>
          </cell>
          <cell r="B954" t="str">
            <v>Paullinia</v>
          </cell>
          <cell r="C954" t="str">
            <v>ingifolia</v>
          </cell>
          <cell r="D954" t="str">
            <v>Paullinia ingifolia</v>
          </cell>
          <cell r="E954" t="str">
            <v>A. Rich.</v>
          </cell>
          <cell r="F954" t="str">
            <v>SAPINDACEAE</v>
          </cell>
          <cell r="H954" t="str">
            <v>INDETERMINADO</v>
          </cell>
        </row>
        <row r="955">
          <cell r="A955">
            <v>954</v>
          </cell>
          <cell r="B955" t="str">
            <v>Paullinia</v>
          </cell>
          <cell r="C955" t="str">
            <v>pinnata</v>
          </cell>
          <cell r="D955" t="str">
            <v>Paullinia pinnata</v>
          </cell>
          <cell r="E955" t="str">
            <v>L.</v>
          </cell>
          <cell r="F955" t="str">
            <v>SAPINDACEAE</v>
          </cell>
          <cell r="H955" t="str">
            <v>INDETERMINADO</v>
          </cell>
        </row>
        <row r="956">
          <cell r="A956">
            <v>955</v>
          </cell>
          <cell r="B956" t="str">
            <v>Paullinia</v>
          </cell>
          <cell r="C956" t="str">
            <v>rugosa</v>
          </cell>
          <cell r="D956" t="str">
            <v>Paullinia rugosa</v>
          </cell>
          <cell r="E956" t="str">
            <v>Benth. ex Radlk.</v>
          </cell>
          <cell r="F956" t="str">
            <v>SAPINDACEAE</v>
          </cell>
          <cell r="H956" t="str">
            <v>INDETERMINADO</v>
          </cell>
        </row>
        <row r="957">
          <cell r="A957">
            <v>956</v>
          </cell>
          <cell r="B957" t="str">
            <v>Paullinia</v>
          </cell>
          <cell r="C957" t="str">
            <v>sp</v>
          </cell>
          <cell r="D957" t="str">
            <v>Paullinia sp</v>
          </cell>
          <cell r="F957" t="str">
            <v>SAPINDACEAE</v>
          </cell>
          <cell r="H957" t="str">
            <v>INDETERMINADO</v>
          </cell>
        </row>
        <row r="958">
          <cell r="A958">
            <v>957</v>
          </cell>
          <cell r="B958" t="str">
            <v>Pausandra</v>
          </cell>
          <cell r="C958" t="str">
            <v>trianae</v>
          </cell>
          <cell r="D958" t="str">
            <v>Pausandra trianae</v>
          </cell>
          <cell r="E958" t="str">
            <v>(Mull. Arg.) Baill.</v>
          </cell>
          <cell r="F958" t="str">
            <v>EUPHORBIACEAE</v>
          </cell>
          <cell r="G958" t="str">
            <v>Tabacon-Chente-Desguastomete-Tabaconcillo</v>
          </cell>
          <cell r="H958" t="str">
            <v>HELIOFITO DURABLE</v>
          </cell>
        </row>
        <row r="959">
          <cell r="A959">
            <v>958</v>
          </cell>
          <cell r="B959" t="str">
            <v>Peltogyne</v>
          </cell>
          <cell r="C959" t="str">
            <v>purpurea</v>
          </cell>
          <cell r="D959" t="str">
            <v>Peltogyne purpurea</v>
          </cell>
          <cell r="E959" t="str">
            <v>Pittier</v>
          </cell>
          <cell r="F959" t="str">
            <v>FABACEAE/CAES.</v>
          </cell>
          <cell r="G959" t="str">
            <v>Nazareno-Aromio-Azulillo-Nene-Sangre de Cristo</v>
          </cell>
          <cell r="H959" t="str">
            <v>INDETERMINADO</v>
          </cell>
        </row>
        <row r="960">
          <cell r="A960">
            <v>959</v>
          </cell>
          <cell r="B960" t="str">
            <v>Pentaclethra</v>
          </cell>
          <cell r="C960" t="str">
            <v>macroloba</v>
          </cell>
          <cell r="D960" t="str">
            <v>Pentaclethra macroloba</v>
          </cell>
          <cell r="E960" t="str">
            <v>(Willd.) Kuntze</v>
          </cell>
          <cell r="F960" t="str">
            <v>FABACEAE/MIM.</v>
          </cell>
          <cell r="G960" t="str">
            <v>Gavilán-Gavilán quebracho-Quebracho-Sharál</v>
          </cell>
          <cell r="H960" t="str">
            <v>ESCIOFITO</v>
          </cell>
        </row>
        <row r="961">
          <cell r="A961">
            <v>960</v>
          </cell>
          <cell r="B961" t="str">
            <v>Pentagonia</v>
          </cell>
          <cell r="C961" t="str">
            <v>costaricensis</v>
          </cell>
          <cell r="D961" t="str">
            <v>Pentagonia costaricensis</v>
          </cell>
          <cell r="E961" t="str">
            <v>(Standl.) W. C. Burger &amp; C. M. Taylor</v>
          </cell>
          <cell r="F961" t="str">
            <v>RUBIACEAE</v>
          </cell>
          <cell r="H961" t="str">
            <v>INDETERMINADO</v>
          </cell>
        </row>
        <row r="962">
          <cell r="A962">
            <v>961</v>
          </cell>
          <cell r="B962" t="str">
            <v>Pentagonia</v>
          </cell>
          <cell r="C962" t="str">
            <v>donnell-smithii</v>
          </cell>
          <cell r="D962" t="str">
            <v>Pentagonia donnell-smithii</v>
          </cell>
          <cell r="E962" t="str">
            <v>(Standl.) Standl.</v>
          </cell>
          <cell r="F962" t="str">
            <v>RUBIACEAE</v>
          </cell>
          <cell r="G962" t="str">
            <v>Lengua de vaca-Tabacón</v>
          </cell>
          <cell r="H962" t="str">
            <v>HELIOFITO DURABLE</v>
          </cell>
        </row>
        <row r="963">
          <cell r="A963">
            <v>962</v>
          </cell>
          <cell r="B963" t="str">
            <v>Pentagonia</v>
          </cell>
          <cell r="C963" t="str">
            <v>sp</v>
          </cell>
          <cell r="D963" t="str">
            <v>Pentagonia sp</v>
          </cell>
          <cell r="F963" t="str">
            <v>RUBIACEAE</v>
          </cell>
          <cell r="H963" t="str">
            <v>HELIOFITO DURABLE</v>
          </cell>
        </row>
        <row r="964">
          <cell r="A964">
            <v>963</v>
          </cell>
          <cell r="B964" t="str">
            <v>Pera</v>
          </cell>
          <cell r="C964" t="str">
            <v>arborea</v>
          </cell>
          <cell r="D964" t="str">
            <v>Pera arborea</v>
          </cell>
          <cell r="E964" t="str">
            <v>Mutis</v>
          </cell>
          <cell r="F964" t="str">
            <v>EUPHORBIACEAE</v>
          </cell>
          <cell r="H964" t="str">
            <v>ESCIOFITO</v>
          </cell>
        </row>
        <row r="965">
          <cell r="A965">
            <v>964</v>
          </cell>
          <cell r="B965" t="str">
            <v>Perebea</v>
          </cell>
          <cell r="C965" t="str">
            <v>angustifolia</v>
          </cell>
          <cell r="D965" t="str">
            <v>Perebea angustifolia</v>
          </cell>
          <cell r="E965" t="str">
            <v>(Poepp &amp; Endl.) C. C. Berg</v>
          </cell>
          <cell r="F965" t="str">
            <v>MORACEAE</v>
          </cell>
          <cell r="H965" t="str">
            <v>HELIOFITO DURABLE</v>
          </cell>
        </row>
        <row r="966">
          <cell r="A966">
            <v>965</v>
          </cell>
          <cell r="B966" t="str">
            <v>Perebea</v>
          </cell>
          <cell r="C966" t="str">
            <v>hispidula</v>
          </cell>
          <cell r="D966" t="str">
            <v>Perebea hispidula</v>
          </cell>
          <cell r="E966" t="str">
            <v>Standl.</v>
          </cell>
          <cell r="F966" t="str">
            <v>MORACEAE</v>
          </cell>
          <cell r="H966" t="str">
            <v>INDETERMINADO</v>
          </cell>
        </row>
        <row r="967">
          <cell r="A967">
            <v>966</v>
          </cell>
          <cell r="B967" t="str">
            <v>Perebea</v>
          </cell>
          <cell r="C967" t="str">
            <v>xanthochyma</v>
          </cell>
          <cell r="D967" t="str">
            <v>Perebea xanthochyma</v>
          </cell>
          <cell r="F967" t="str">
            <v>MORACEAE</v>
          </cell>
          <cell r="H967" t="str">
            <v>INDETERMINADO</v>
          </cell>
        </row>
        <row r="968">
          <cell r="A968">
            <v>967</v>
          </cell>
          <cell r="B968" t="str">
            <v>Perrottetia</v>
          </cell>
          <cell r="C968" t="str">
            <v>longistylis</v>
          </cell>
          <cell r="D968" t="str">
            <v>Perrottetia longistylis</v>
          </cell>
          <cell r="E968" t="str">
            <v>Rose</v>
          </cell>
          <cell r="F968" t="str">
            <v>CELASTRACEAE</v>
          </cell>
          <cell r="H968" t="str">
            <v>HELIOFITO DURABLE</v>
          </cell>
        </row>
        <row r="969">
          <cell r="A969">
            <v>968</v>
          </cell>
          <cell r="B969" t="str">
            <v>Perrottetia</v>
          </cell>
          <cell r="C969" t="str">
            <v>sessiliflora</v>
          </cell>
          <cell r="D969" t="str">
            <v>Perrottetia sessiliflora</v>
          </cell>
          <cell r="E969" t="str">
            <v>Lundell</v>
          </cell>
          <cell r="F969" t="str">
            <v>CELASTRACEAE</v>
          </cell>
          <cell r="H969" t="str">
            <v>INDETERMINADO</v>
          </cell>
        </row>
        <row r="970">
          <cell r="A970">
            <v>969</v>
          </cell>
          <cell r="B970" t="str">
            <v>Perrottetia</v>
          </cell>
          <cell r="C970" t="str">
            <v>sp</v>
          </cell>
          <cell r="D970" t="str">
            <v>Perrottetia sp</v>
          </cell>
          <cell r="F970" t="str">
            <v>CELASTRACEAE</v>
          </cell>
          <cell r="H970" t="str">
            <v>INDETERMINADO</v>
          </cell>
        </row>
        <row r="971">
          <cell r="A971">
            <v>970</v>
          </cell>
          <cell r="B971" t="str">
            <v>Persea</v>
          </cell>
          <cell r="C971" t="str">
            <v>americana</v>
          </cell>
          <cell r="D971" t="str">
            <v>Persea americana</v>
          </cell>
          <cell r="E971" t="str">
            <v>Mill.</v>
          </cell>
          <cell r="F971" t="str">
            <v>LAURACEAE</v>
          </cell>
          <cell r="G971" t="str">
            <v>Aguacate-Aguacatillo-Amó-Avocado-Jamó</v>
          </cell>
          <cell r="H971" t="str">
            <v>ESCIOFITO</v>
          </cell>
        </row>
        <row r="972">
          <cell r="A972">
            <v>971</v>
          </cell>
          <cell r="B972" t="str">
            <v>Persea</v>
          </cell>
          <cell r="C972" t="str">
            <v>caerulea</v>
          </cell>
          <cell r="D972" t="str">
            <v>Persea caerulea</v>
          </cell>
          <cell r="E972" t="str">
            <v>(Ruiz &amp; Pav.) Mez</v>
          </cell>
          <cell r="F972" t="str">
            <v>LAURACEAE</v>
          </cell>
          <cell r="H972" t="str">
            <v>INDETERMINADO</v>
          </cell>
        </row>
        <row r="973">
          <cell r="A973">
            <v>972</v>
          </cell>
          <cell r="B973" t="str">
            <v>Persea</v>
          </cell>
          <cell r="C973" t="str">
            <v>schiedeana</v>
          </cell>
          <cell r="D973" t="str">
            <v>Persea schiedeana</v>
          </cell>
          <cell r="E973" t="str">
            <v>Nees</v>
          </cell>
          <cell r="F973" t="str">
            <v>LAURACEAE</v>
          </cell>
          <cell r="G973" t="str">
            <v>Yas</v>
          </cell>
          <cell r="H973" t="str">
            <v>INDETERMINADO</v>
          </cell>
        </row>
        <row r="974">
          <cell r="A974">
            <v>973</v>
          </cell>
          <cell r="B974" t="str">
            <v>Persea</v>
          </cell>
          <cell r="C974" t="str">
            <v>sp</v>
          </cell>
          <cell r="D974" t="str">
            <v>Persea sp</v>
          </cell>
          <cell r="F974" t="str">
            <v>LAURACEAE</v>
          </cell>
          <cell r="G974" t="str">
            <v>Ira-Aguacatillo-Quizarra</v>
          </cell>
          <cell r="H974" t="str">
            <v>ESCIOFITO</v>
          </cell>
        </row>
        <row r="975">
          <cell r="A975">
            <v>974</v>
          </cell>
          <cell r="B975" t="str">
            <v>Persea</v>
          </cell>
          <cell r="C975" t="str">
            <v>rigens</v>
          </cell>
          <cell r="D975" t="str">
            <v>Persea rigens</v>
          </cell>
          <cell r="E975" t="str">
            <v>C. K. Allen</v>
          </cell>
          <cell r="F975" t="str">
            <v>LAURACEAE</v>
          </cell>
          <cell r="G975" t="str">
            <v>Ira-Aguacatillo-Quizarra</v>
          </cell>
          <cell r="H975" t="str">
            <v>ESCIOFITO</v>
          </cell>
        </row>
        <row r="976">
          <cell r="A976">
            <v>975</v>
          </cell>
          <cell r="B976" t="str">
            <v>Peschiera</v>
          </cell>
          <cell r="C976" t="str">
            <v>arborea</v>
          </cell>
          <cell r="D976" t="str">
            <v>Peschiera arborea</v>
          </cell>
          <cell r="E976" t="str">
            <v>(Rose ex Donn. Sm.) Markgr.</v>
          </cell>
          <cell r="F976" t="str">
            <v>APOCYNACEAE</v>
          </cell>
          <cell r="H976" t="str">
            <v>INDETERMINADO</v>
          </cell>
        </row>
        <row r="977">
          <cell r="A977">
            <v>976</v>
          </cell>
          <cell r="B977" t="str">
            <v>Philodendron</v>
          </cell>
          <cell r="C977" t="str">
            <v>aromaticum</v>
          </cell>
          <cell r="D977" t="str">
            <v>Philodendron aromaticum</v>
          </cell>
          <cell r="E977" t="str">
            <v>Croat &amp; Grayum</v>
          </cell>
          <cell r="F977" t="str">
            <v>ARACEAE</v>
          </cell>
          <cell r="H977" t="str">
            <v>INDETERMINADO</v>
          </cell>
        </row>
        <row r="978">
          <cell r="A978">
            <v>977</v>
          </cell>
          <cell r="B978" t="str">
            <v>Philodendron</v>
          </cell>
          <cell r="C978" t="str">
            <v>radiatum</v>
          </cell>
          <cell r="D978" t="str">
            <v>Philodendron radiatum</v>
          </cell>
          <cell r="E978" t="str">
            <v>Schott</v>
          </cell>
          <cell r="F978" t="str">
            <v>ARACEAE</v>
          </cell>
          <cell r="H978" t="str">
            <v>INDETERMINADO</v>
          </cell>
        </row>
        <row r="979">
          <cell r="A979">
            <v>978</v>
          </cell>
          <cell r="B979" t="str">
            <v>Philodendron</v>
          </cell>
          <cell r="C979" t="str">
            <v>rothschuhianum</v>
          </cell>
          <cell r="D979" t="str">
            <v>Philodendron rothschuhianum</v>
          </cell>
          <cell r="E979" t="str">
            <v>(Engl.) Croat &amp; Grayum</v>
          </cell>
          <cell r="F979" t="str">
            <v>ARACEAE</v>
          </cell>
          <cell r="H979" t="str">
            <v>INDETERMINADO</v>
          </cell>
        </row>
        <row r="980">
          <cell r="A980">
            <v>979</v>
          </cell>
          <cell r="B980" t="str">
            <v>Phyllanthus</v>
          </cell>
          <cell r="C980" t="str">
            <v>skutchii</v>
          </cell>
          <cell r="D980" t="str">
            <v>Phyllanthus skutchii</v>
          </cell>
          <cell r="E980" t="str">
            <v>Standl.</v>
          </cell>
          <cell r="F980" t="str">
            <v>EUPHORBIACEAE</v>
          </cell>
          <cell r="H980" t="str">
            <v>ESCIOFITO</v>
          </cell>
        </row>
        <row r="981">
          <cell r="A981">
            <v>980</v>
          </cell>
          <cell r="B981" t="str">
            <v>Picramnia</v>
          </cell>
          <cell r="C981" t="str">
            <v>latifolia</v>
          </cell>
          <cell r="D981" t="str">
            <v>Picramnia latifolia</v>
          </cell>
          <cell r="F981" t="str">
            <v>SIMAROUBACEAE</v>
          </cell>
          <cell r="H981" t="str">
            <v>INDETERMINADO</v>
          </cell>
        </row>
        <row r="982">
          <cell r="A982">
            <v>981</v>
          </cell>
          <cell r="B982" t="str">
            <v>Pinzona</v>
          </cell>
          <cell r="C982" t="str">
            <v>coriacea</v>
          </cell>
          <cell r="D982" t="str">
            <v>Pinzona coriacea</v>
          </cell>
          <cell r="E982" t="str">
            <v>Mart. &amp; Zucc.</v>
          </cell>
          <cell r="F982" t="str">
            <v>DILLENIACEAE</v>
          </cell>
          <cell r="H982" t="str">
            <v>INDETERMINADO</v>
          </cell>
        </row>
        <row r="983">
          <cell r="A983">
            <v>982</v>
          </cell>
          <cell r="B983" t="str">
            <v>Piper</v>
          </cell>
          <cell r="C983" t="str">
            <v>auritifolium</v>
          </cell>
          <cell r="D983" t="str">
            <v>Piper auritifolium</v>
          </cell>
          <cell r="E983" t="str">
            <v>Trel.</v>
          </cell>
          <cell r="F983" t="str">
            <v>PIPERACEAE</v>
          </cell>
          <cell r="H983" t="str">
            <v>INDETERMINADO</v>
          </cell>
        </row>
        <row r="984">
          <cell r="A984">
            <v>983</v>
          </cell>
          <cell r="B984" t="str">
            <v>Piper</v>
          </cell>
          <cell r="C984" t="str">
            <v>auritum</v>
          </cell>
          <cell r="D984" t="str">
            <v>Piper auritum</v>
          </cell>
          <cell r="E984" t="str">
            <v>Kunth</v>
          </cell>
          <cell r="F984" t="str">
            <v>PIPERACEAE</v>
          </cell>
          <cell r="H984" t="str">
            <v>INDETERMINADO</v>
          </cell>
        </row>
        <row r="985">
          <cell r="A985">
            <v>984</v>
          </cell>
          <cell r="B985" t="str">
            <v>Piper</v>
          </cell>
          <cell r="C985" t="str">
            <v>biseriatum</v>
          </cell>
          <cell r="D985" t="str">
            <v>Piper biseriatum</v>
          </cell>
          <cell r="E985" t="str">
            <v>C. DC.</v>
          </cell>
          <cell r="F985" t="str">
            <v>PIPERACEAE</v>
          </cell>
          <cell r="H985" t="str">
            <v>INDETERMINADO</v>
          </cell>
        </row>
        <row r="986">
          <cell r="A986">
            <v>985</v>
          </cell>
          <cell r="B986" t="str">
            <v>Piper</v>
          </cell>
          <cell r="C986" t="str">
            <v>cenocladum</v>
          </cell>
          <cell r="D986" t="str">
            <v>Piper cenocladum</v>
          </cell>
          <cell r="E986" t="str">
            <v>C. DC.</v>
          </cell>
          <cell r="F986" t="str">
            <v>PIPERACEAE</v>
          </cell>
          <cell r="H986" t="str">
            <v>INDETERMINADO</v>
          </cell>
        </row>
        <row r="987">
          <cell r="A987">
            <v>986</v>
          </cell>
          <cell r="B987" t="str">
            <v>Piper</v>
          </cell>
          <cell r="C987" t="str">
            <v>colonense</v>
          </cell>
          <cell r="D987" t="str">
            <v>Piper colonense</v>
          </cell>
          <cell r="E987" t="str">
            <v>C. DC.</v>
          </cell>
          <cell r="F987" t="str">
            <v>PIPERACEAE</v>
          </cell>
          <cell r="H987" t="str">
            <v>INDETERMINADO</v>
          </cell>
        </row>
        <row r="988">
          <cell r="A988">
            <v>987</v>
          </cell>
          <cell r="B988" t="str">
            <v>Piper</v>
          </cell>
          <cell r="C988" t="str">
            <v>hispidum</v>
          </cell>
          <cell r="D988" t="str">
            <v>Piper hispidum</v>
          </cell>
          <cell r="E988" t="str">
            <v>Sw.</v>
          </cell>
          <cell r="F988" t="str">
            <v>PIPERACEAE</v>
          </cell>
          <cell r="H988" t="str">
            <v>INDETERMINADO</v>
          </cell>
        </row>
        <row r="989">
          <cell r="A989">
            <v>988</v>
          </cell>
          <cell r="B989" t="str">
            <v>Piper</v>
          </cell>
          <cell r="C989" t="str">
            <v>multiplinervium</v>
          </cell>
          <cell r="D989" t="str">
            <v>Piper multiplinervium</v>
          </cell>
          <cell r="E989" t="str">
            <v>C. DC.</v>
          </cell>
          <cell r="F989" t="str">
            <v>PIPERACEAE</v>
          </cell>
          <cell r="H989" t="str">
            <v>INDETERMINADO</v>
          </cell>
        </row>
        <row r="990">
          <cell r="A990">
            <v>989</v>
          </cell>
          <cell r="B990" t="str">
            <v>Piper</v>
          </cell>
          <cell r="C990" t="str">
            <v>obliquum</v>
          </cell>
          <cell r="D990" t="str">
            <v>Piper obliquum</v>
          </cell>
          <cell r="E990" t="str">
            <v>Ruiz &amp; Pav.</v>
          </cell>
          <cell r="F990" t="str">
            <v>PIPERACEAE</v>
          </cell>
          <cell r="H990" t="str">
            <v>INDETERMINADO</v>
          </cell>
        </row>
        <row r="991">
          <cell r="A991">
            <v>990</v>
          </cell>
          <cell r="B991" t="str">
            <v>Piper</v>
          </cell>
          <cell r="C991" t="str">
            <v>palmanum</v>
          </cell>
          <cell r="D991" t="str">
            <v>Piper palmanum</v>
          </cell>
          <cell r="F991" t="str">
            <v>PIPERACEAE</v>
          </cell>
          <cell r="H991" t="str">
            <v>INDETERMINADO</v>
          </cell>
        </row>
        <row r="992">
          <cell r="A992">
            <v>991</v>
          </cell>
          <cell r="B992" t="str">
            <v>Piper</v>
          </cell>
          <cell r="C992" t="str">
            <v>pseudobumbratum</v>
          </cell>
          <cell r="D992" t="str">
            <v>Piper pseudobumbratum</v>
          </cell>
          <cell r="E992" t="str">
            <v>C. DC.</v>
          </cell>
          <cell r="F992" t="str">
            <v>PIPERACEAE</v>
          </cell>
          <cell r="H992" t="str">
            <v>INDETERMINADO</v>
          </cell>
        </row>
        <row r="993">
          <cell r="A993">
            <v>992</v>
          </cell>
          <cell r="B993" t="str">
            <v>Piper</v>
          </cell>
          <cell r="C993" t="str">
            <v>sp</v>
          </cell>
          <cell r="D993" t="str">
            <v>Piper sp</v>
          </cell>
          <cell r="F993" t="str">
            <v>PIPERACEAE</v>
          </cell>
          <cell r="H993" t="str">
            <v>INDETERMINADO</v>
          </cell>
        </row>
        <row r="994">
          <cell r="A994">
            <v>993</v>
          </cell>
          <cell r="B994" t="str">
            <v>Piper</v>
          </cell>
          <cell r="C994" t="str">
            <v>tenuimucronatum</v>
          </cell>
          <cell r="D994" t="str">
            <v>Piper tenuimucronatum</v>
          </cell>
          <cell r="E994" t="str">
            <v>C. DC.</v>
          </cell>
          <cell r="F994" t="str">
            <v>PIPERACEAE</v>
          </cell>
          <cell r="H994" t="str">
            <v>INDETERMINADO</v>
          </cell>
        </row>
        <row r="995">
          <cell r="A995">
            <v>994</v>
          </cell>
          <cell r="B995" t="str">
            <v>Piptocarpha</v>
          </cell>
          <cell r="C995" t="str">
            <v>poeppigiana</v>
          </cell>
          <cell r="D995" t="str">
            <v>Piptocarpha poeppigiana</v>
          </cell>
          <cell r="E995" t="str">
            <v>(DC.) Baker</v>
          </cell>
          <cell r="F995" t="str">
            <v>ASTERACEAE</v>
          </cell>
          <cell r="H995" t="str">
            <v>INDETERMINADO</v>
          </cell>
        </row>
        <row r="996">
          <cell r="A996">
            <v>995</v>
          </cell>
          <cell r="B996" t="str">
            <v>Pithecellobium</v>
          </cell>
          <cell r="C996" t="str">
            <v>macradenium</v>
          </cell>
          <cell r="D996" t="str">
            <v>Pithecellobium macradenium</v>
          </cell>
          <cell r="F996" t="str">
            <v>FABACEAE/MIM.</v>
          </cell>
          <cell r="H996" t="str">
            <v>INDETERMINADO</v>
          </cell>
        </row>
        <row r="997">
          <cell r="A997">
            <v>996</v>
          </cell>
          <cell r="B997" t="str">
            <v>Pithecellobium</v>
          </cell>
          <cell r="C997" t="str">
            <v>sp</v>
          </cell>
          <cell r="D997" t="str">
            <v>Pithecellobium sp</v>
          </cell>
          <cell r="F997" t="str">
            <v>FABACEAE/MIM.</v>
          </cell>
          <cell r="H997" t="str">
            <v>INDETERMINADO</v>
          </cell>
        </row>
        <row r="998">
          <cell r="A998">
            <v>997</v>
          </cell>
          <cell r="B998" t="str">
            <v>Platymiscium</v>
          </cell>
          <cell r="C998" t="str">
            <v>parviflorum</v>
          </cell>
          <cell r="D998" t="str">
            <v>Platymiscium parviflorum</v>
          </cell>
          <cell r="E998" t="str">
            <v>Benth.</v>
          </cell>
          <cell r="F998" t="str">
            <v>FABACEAE/PAP.</v>
          </cell>
          <cell r="G998" t="str">
            <v>Cristobal</v>
          </cell>
          <cell r="H998" t="str">
            <v>INDETERMINADO</v>
          </cell>
        </row>
        <row r="999">
          <cell r="A999">
            <v>998</v>
          </cell>
          <cell r="B999" t="str">
            <v>Platymiscium</v>
          </cell>
          <cell r="C999" t="str">
            <v>pinnatum</v>
          </cell>
          <cell r="D999" t="str">
            <v>Platymiscium pinnatum</v>
          </cell>
          <cell r="E999" t="str">
            <v>(Jacq.) Dugand</v>
          </cell>
          <cell r="F999" t="str">
            <v>FABACEAE/PAP.</v>
          </cell>
          <cell r="G999" t="str">
            <v>Cristobal-Cachimbo-Coyote-Granadillo-Guayacán 
chiricano-Námbar-Quira sangrillo-Sin+krá (Brunka)-Zrok (Térraba)</v>
          </cell>
          <cell r="H999" t="str">
            <v>INDETERMINADO</v>
          </cell>
        </row>
        <row r="1000">
          <cell r="A1000">
            <v>999</v>
          </cell>
          <cell r="B1000" t="str">
            <v>Pleuranthodendron</v>
          </cell>
          <cell r="C1000" t="str">
            <v>lindenii</v>
          </cell>
          <cell r="D1000" t="str">
            <v>Pleuranthodendron lindenii</v>
          </cell>
          <cell r="E1000" t="str">
            <v>(Turcz.) Sleumer</v>
          </cell>
          <cell r="F1000" t="str">
            <v>FLACOURTIACEAE</v>
          </cell>
          <cell r="G1000" t="str">
            <v>Quebracho blanco</v>
          </cell>
          <cell r="H1000" t="str">
            <v>HELIOFITO DURABLE</v>
          </cell>
        </row>
        <row r="1001">
          <cell r="A1001">
            <v>1000</v>
          </cell>
          <cell r="B1001" t="str">
            <v>Pleurothyrium</v>
          </cell>
          <cell r="C1001" t="str">
            <v>golfodulcensis</v>
          </cell>
          <cell r="D1001" t="str">
            <v>Pleurothyrium golfodulcensis</v>
          </cell>
          <cell r="F1001" t="str">
            <v>LAURACEAE</v>
          </cell>
          <cell r="H1001" t="str">
            <v>INDETERMINADO</v>
          </cell>
        </row>
        <row r="1002">
          <cell r="A1002">
            <v>1001</v>
          </cell>
          <cell r="B1002" t="str">
            <v>Pleurothyrium</v>
          </cell>
          <cell r="C1002" t="str">
            <v>oblongum</v>
          </cell>
          <cell r="D1002" t="str">
            <v>Pleurothyrium oblongum</v>
          </cell>
          <cell r="E1002" t="str">
            <v>van der Werff</v>
          </cell>
          <cell r="F1002" t="str">
            <v>LAURACEAE</v>
          </cell>
          <cell r="H1002" t="str">
            <v>INDETERMINADO</v>
          </cell>
        </row>
        <row r="1003">
          <cell r="A1003">
            <v>1002</v>
          </cell>
          <cell r="B1003" t="str">
            <v>Pleurothyrium</v>
          </cell>
          <cell r="C1003" t="str">
            <v>palmanum</v>
          </cell>
          <cell r="D1003" t="str">
            <v>Pleurothyrium palmanum</v>
          </cell>
          <cell r="E1003" t="str">
            <v>(Mez &amp; Donn. Sm.) Rohwer</v>
          </cell>
          <cell r="F1003" t="str">
            <v>LAURACEAE</v>
          </cell>
          <cell r="G1003" t="str">
            <v>Ira zopilote</v>
          </cell>
          <cell r="H1003" t="str">
            <v>INDETERMINADO</v>
          </cell>
        </row>
        <row r="1004">
          <cell r="A1004">
            <v>1003</v>
          </cell>
          <cell r="B1004" t="str">
            <v>Pleurothyrium</v>
          </cell>
          <cell r="C1004" t="str">
            <v>sp</v>
          </cell>
          <cell r="D1004" t="str">
            <v>Pleurothyrium sp</v>
          </cell>
          <cell r="F1004" t="str">
            <v>LAURACEAE</v>
          </cell>
          <cell r="H1004" t="str">
            <v>INDETERMINADO</v>
          </cell>
        </row>
        <row r="1005">
          <cell r="A1005">
            <v>1004</v>
          </cell>
          <cell r="B1005" t="str">
            <v>Plinia</v>
          </cell>
          <cell r="C1005" t="str">
            <v>salticola</v>
          </cell>
          <cell r="D1005" t="str">
            <v>Plinia salticola</v>
          </cell>
          <cell r="E1005" t="str">
            <v>McVaugh</v>
          </cell>
          <cell r="F1005" t="str">
            <v>MYRTACEAE</v>
          </cell>
          <cell r="H1005" t="str">
            <v>INDETERMINADO</v>
          </cell>
        </row>
        <row r="1006">
          <cell r="A1006">
            <v>1005</v>
          </cell>
          <cell r="B1006" t="str">
            <v>Plinia</v>
          </cell>
          <cell r="C1006" t="str">
            <v>sp</v>
          </cell>
          <cell r="D1006" t="str">
            <v>Plinia sp</v>
          </cell>
          <cell r="F1006" t="str">
            <v>MYRTACEAE</v>
          </cell>
          <cell r="H1006" t="str">
            <v>HELIOFITO DURABLE</v>
          </cell>
        </row>
        <row r="1007">
          <cell r="A1007">
            <v>1006</v>
          </cell>
          <cell r="B1007" t="str">
            <v>Podocarpus</v>
          </cell>
          <cell r="C1007" t="str">
            <v>costaricensis</v>
          </cell>
          <cell r="D1007" t="str">
            <v>Podocarpus costaricensis</v>
          </cell>
          <cell r="E1007" t="str">
            <v>de Laub.</v>
          </cell>
          <cell r="F1007" t="str">
            <v>PODOCARPACEAE</v>
          </cell>
          <cell r="G1007" t="str">
            <v>Cipresillo</v>
          </cell>
          <cell r="H1007" t="str">
            <v>INDETERMINADO</v>
          </cell>
        </row>
        <row r="1008">
          <cell r="A1008">
            <v>1007</v>
          </cell>
          <cell r="B1008" t="str">
            <v>Podocarpus</v>
          </cell>
          <cell r="C1008" t="str">
            <v>guatemalensis</v>
          </cell>
          <cell r="D1008" t="str">
            <v>Podocarpus guatemalensis</v>
          </cell>
          <cell r="E1008" t="str">
            <v>Standl.</v>
          </cell>
          <cell r="F1008" t="str">
            <v>PODOCARPACEAE</v>
          </cell>
          <cell r="G1008" t="str">
            <v>Pinillo</v>
          </cell>
          <cell r="H1008" t="str">
            <v>INDETERMINADO</v>
          </cell>
        </row>
        <row r="1009">
          <cell r="A1009">
            <v>1008</v>
          </cell>
          <cell r="B1009" t="str">
            <v>Posoqueria</v>
          </cell>
          <cell r="C1009" t="str">
            <v>coriacea</v>
          </cell>
          <cell r="D1009" t="str">
            <v>Posoqueria coriacea</v>
          </cell>
          <cell r="E1009" t="str">
            <v>M. Martens &amp; Galeotti</v>
          </cell>
          <cell r="F1009" t="str">
            <v>RUBIACEAE</v>
          </cell>
          <cell r="H1009" t="str">
            <v>HELIOFITO DURABLE</v>
          </cell>
        </row>
        <row r="1010">
          <cell r="A1010">
            <v>1009</v>
          </cell>
          <cell r="B1010" t="str">
            <v>Posoqueria</v>
          </cell>
          <cell r="C1010" t="str">
            <v>grandiflora</v>
          </cell>
          <cell r="D1010" t="str">
            <v>Posoqueria grandiflora</v>
          </cell>
          <cell r="E1010" t="str">
            <v>Standl.</v>
          </cell>
          <cell r="F1010" t="str">
            <v>RUBIACEAE</v>
          </cell>
          <cell r="G1010" t="str">
            <v>Guayaba de mono</v>
          </cell>
          <cell r="H1010" t="str">
            <v>HELIOFITO DURABLE</v>
          </cell>
        </row>
        <row r="1011">
          <cell r="A1011">
            <v>1010</v>
          </cell>
          <cell r="B1011" t="str">
            <v>Posoqueria</v>
          </cell>
          <cell r="C1011" t="str">
            <v>latifolia</v>
          </cell>
          <cell r="D1011" t="str">
            <v>Posoqueria latifolia</v>
          </cell>
          <cell r="E1011" t="str">
            <v>(Rudge) Roem. &amp; Schult.</v>
          </cell>
          <cell r="F1011" t="str">
            <v>RUBIACEAE</v>
          </cell>
          <cell r="G1011" t="str">
            <v>Guayaba de mono-Boca de vieja-Cacica-Fruta de 
mono-Guayaba de mico-Guayaba de mono-Guayabillo de montaña-Wolf coffe</v>
          </cell>
          <cell r="H1011" t="str">
            <v>HELIOFITO DURABLE</v>
          </cell>
        </row>
        <row r="1012">
          <cell r="A1012">
            <v>1011</v>
          </cell>
          <cell r="B1012" t="str">
            <v>Posoqueria</v>
          </cell>
          <cell r="C1012" t="str">
            <v>panamensis</v>
          </cell>
          <cell r="D1012" t="str">
            <v>Posoqueria panamensis</v>
          </cell>
          <cell r="E1012" t="str">
            <v>(Walp. &amp; Duchass) Walp.</v>
          </cell>
          <cell r="F1012" t="str">
            <v>RUBIACEAE</v>
          </cell>
          <cell r="G1012" t="str">
            <v>Guayaba de mono</v>
          </cell>
          <cell r="H1012" t="str">
            <v>HELIOFITO DURABLE</v>
          </cell>
        </row>
        <row r="1013">
          <cell r="A1013">
            <v>1012</v>
          </cell>
          <cell r="B1013" t="str">
            <v>Posoqueria</v>
          </cell>
          <cell r="C1013" t="str">
            <v>sp</v>
          </cell>
          <cell r="D1013" t="str">
            <v>Posoqueria sp</v>
          </cell>
          <cell r="F1013" t="str">
            <v>RUBIACEAE</v>
          </cell>
          <cell r="H1013" t="str">
            <v>HELIOFITO DURABLE</v>
          </cell>
        </row>
        <row r="1014">
          <cell r="A1014">
            <v>1013</v>
          </cell>
          <cell r="B1014" t="str">
            <v>Potalia</v>
          </cell>
          <cell r="C1014" t="str">
            <v>amara</v>
          </cell>
          <cell r="D1014" t="str">
            <v>Potalia amara</v>
          </cell>
          <cell r="E1014" t="str">
            <v>Aubl.</v>
          </cell>
          <cell r="F1014" t="str">
            <v>LOGANIACEAE</v>
          </cell>
          <cell r="H1014" t="str">
            <v>INDETERMINADO</v>
          </cell>
        </row>
        <row r="1015">
          <cell r="A1015">
            <v>1014</v>
          </cell>
          <cell r="B1015" t="str">
            <v>Poulsenia</v>
          </cell>
          <cell r="C1015" t="str">
            <v>armata</v>
          </cell>
          <cell r="D1015" t="str">
            <v>Poulsenia armata</v>
          </cell>
          <cell r="E1015" t="str">
            <v>(Miq.) Standl.</v>
          </cell>
          <cell r="F1015" t="str">
            <v>MORACEAE</v>
          </cell>
          <cell r="G1015" t="str">
            <v>Calabacillo de playa-Calugo-Chilamate-Chilamate 
espina-Chilamate espinoso-Mastate</v>
          </cell>
          <cell r="H1015" t="str">
            <v>HELIOFITO DURABLE</v>
          </cell>
        </row>
        <row r="1016">
          <cell r="A1016">
            <v>1015</v>
          </cell>
          <cell r="B1016" t="str">
            <v>Pourouma</v>
          </cell>
          <cell r="C1016" t="str">
            <v>aspera</v>
          </cell>
          <cell r="D1016" t="str">
            <v>Pourouma aspera</v>
          </cell>
          <cell r="F1016" t="str">
            <v>CECROPIACEAE</v>
          </cell>
          <cell r="H1016" t="str">
            <v>INDETERMINADO</v>
          </cell>
        </row>
        <row r="1017">
          <cell r="A1017">
            <v>1016</v>
          </cell>
          <cell r="B1017" t="str">
            <v>Pourouma</v>
          </cell>
          <cell r="C1017" t="str">
            <v>bicolor</v>
          </cell>
          <cell r="D1017" t="str">
            <v>Pourouma bicolor</v>
          </cell>
          <cell r="E1017" t="str">
            <v>Mart.</v>
          </cell>
          <cell r="F1017" t="str">
            <v>CECROPIACEAE</v>
          </cell>
          <cell r="G1017" t="str">
            <v>Chumico-Alazán-Guarumo macho-Lija-Mastate-
Panamá-Pasica</v>
          </cell>
          <cell r="H1017" t="str">
            <v>ESCIOFITO</v>
          </cell>
        </row>
        <row r="1018">
          <cell r="A1018">
            <v>1017</v>
          </cell>
          <cell r="B1018" t="str">
            <v>Pourouma</v>
          </cell>
          <cell r="C1018" t="str">
            <v>minor</v>
          </cell>
          <cell r="D1018" t="str">
            <v>Pourouma minor</v>
          </cell>
          <cell r="E1018" t="str">
            <v>Benoist</v>
          </cell>
          <cell r="F1018" t="str">
            <v>CECROPIACEAE</v>
          </cell>
          <cell r="G1018" t="str">
            <v>Lija-Chumico-Huevos de gato</v>
          </cell>
          <cell r="H1018" t="str">
            <v>ESCIOFITO</v>
          </cell>
        </row>
        <row r="1019">
          <cell r="A1019">
            <v>1018</v>
          </cell>
          <cell r="B1019" t="str">
            <v>Pouteria</v>
          </cell>
          <cell r="C1019" t="str">
            <v>aff. belizensis</v>
          </cell>
          <cell r="D1019" t="str">
            <v>Pouteria aff. belizensis</v>
          </cell>
          <cell r="E1019" t="str">
            <v>(Standl.) Croquist</v>
          </cell>
          <cell r="F1019" t="str">
            <v>SAPOTACEAE</v>
          </cell>
          <cell r="H1019" t="str">
            <v>INDETERMINADO</v>
          </cell>
        </row>
        <row r="1020">
          <cell r="A1020">
            <v>1019</v>
          </cell>
          <cell r="B1020" t="str">
            <v>Pouteria</v>
          </cell>
          <cell r="C1020" t="str">
            <v>aff. campechiana</v>
          </cell>
          <cell r="D1020" t="str">
            <v>Pouteria aff. campechiana</v>
          </cell>
          <cell r="E1020" t="str">
            <v>(Kunth) Baehni</v>
          </cell>
          <cell r="F1020" t="str">
            <v>SAPOTACEAE</v>
          </cell>
          <cell r="H1020" t="str">
            <v>ESCIOFITO</v>
          </cell>
        </row>
        <row r="1021">
          <cell r="A1021">
            <v>1020</v>
          </cell>
          <cell r="B1021" t="str">
            <v>Pouteria</v>
          </cell>
          <cell r="C1021" t="str">
            <v>aff. reticulata</v>
          </cell>
          <cell r="D1021" t="str">
            <v>Pouteria aff. reticulata</v>
          </cell>
          <cell r="E1021" t="str">
            <v>(Engl.) Eyma</v>
          </cell>
          <cell r="F1021" t="str">
            <v>SAPOTACEAE</v>
          </cell>
          <cell r="H1021" t="str">
            <v>ESCIOFITO</v>
          </cell>
        </row>
        <row r="1022">
          <cell r="A1022">
            <v>1021</v>
          </cell>
          <cell r="B1022" t="str">
            <v>Pouteria</v>
          </cell>
          <cell r="C1022" t="str">
            <v>amygdalicarpa</v>
          </cell>
          <cell r="D1022" t="str">
            <v>Pouteria amygdalicarpa</v>
          </cell>
          <cell r="E1022" t="str">
            <v>(Pittier) T.D. Penn.</v>
          </cell>
          <cell r="F1022" t="str">
            <v>SAPOTACEAE</v>
          </cell>
          <cell r="G1022" t="str">
            <v>Sapotillo-Níspero colorado-Níspero de monte</v>
          </cell>
          <cell r="H1022" t="str">
            <v>ESCIOFITO</v>
          </cell>
        </row>
        <row r="1023">
          <cell r="A1023">
            <v>1022</v>
          </cell>
          <cell r="B1023" t="str">
            <v>Pouteria</v>
          </cell>
          <cell r="C1023" t="str">
            <v>belizensis</v>
          </cell>
          <cell r="D1023" t="str">
            <v>Pouteria belizensis</v>
          </cell>
          <cell r="E1023" t="str">
            <v>(Standl.) Cronquist</v>
          </cell>
          <cell r="F1023" t="str">
            <v>SAPOTACEAE</v>
          </cell>
          <cell r="H1023" t="str">
            <v>INDETERMINADO</v>
          </cell>
        </row>
        <row r="1024">
          <cell r="A1024">
            <v>1023</v>
          </cell>
          <cell r="B1024" t="str">
            <v>Pouteria</v>
          </cell>
          <cell r="C1024" t="str">
            <v>bicolor</v>
          </cell>
          <cell r="D1024" t="str">
            <v>Pouteria bicolor</v>
          </cell>
          <cell r="F1024" t="str">
            <v>SAPOTACEAE</v>
          </cell>
          <cell r="G1024" t="str">
            <v>Sapotillo</v>
          </cell>
          <cell r="H1024" t="str">
            <v>ESCIOFITO</v>
          </cell>
        </row>
        <row r="1025">
          <cell r="A1025">
            <v>1024</v>
          </cell>
          <cell r="B1025" t="str">
            <v>Pouteria</v>
          </cell>
          <cell r="C1025" t="str">
            <v>bulliformis</v>
          </cell>
          <cell r="D1025" t="str">
            <v>Pouteria bulliformis</v>
          </cell>
          <cell r="E1025" t="str">
            <v>Q. Jimenez &amp; T. D. Penn.</v>
          </cell>
          <cell r="F1025" t="str">
            <v>SAPOTACEAE</v>
          </cell>
          <cell r="G1025" t="str">
            <v>Sapotillo</v>
          </cell>
          <cell r="H1025" t="str">
            <v>ESCIOFITO</v>
          </cell>
        </row>
        <row r="1026">
          <cell r="A1026">
            <v>1025</v>
          </cell>
          <cell r="B1026" t="str">
            <v>Pouteria</v>
          </cell>
          <cell r="C1026" t="str">
            <v>caimito</v>
          </cell>
          <cell r="D1026" t="str">
            <v>Pouteria caimito</v>
          </cell>
          <cell r="E1026" t="str">
            <v>(Ruiz &amp; Pav.) Radlk.</v>
          </cell>
          <cell r="F1026" t="str">
            <v>SAPOTACEAE</v>
          </cell>
          <cell r="G1026" t="str">
            <v>Caimito</v>
          </cell>
          <cell r="H1026" t="str">
            <v>INDETERMINADO</v>
          </cell>
        </row>
        <row r="1027">
          <cell r="A1027">
            <v>1026</v>
          </cell>
          <cell r="B1027" t="str">
            <v>Pouteria</v>
          </cell>
          <cell r="C1027" t="str">
            <v>calistophylla</v>
          </cell>
          <cell r="D1027" t="str">
            <v>Pouteria calistophylla</v>
          </cell>
          <cell r="E1027" t="str">
            <v>(Standl.) Baehni</v>
          </cell>
          <cell r="F1027" t="str">
            <v>SAPOTACEAE</v>
          </cell>
          <cell r="G1027" t="str">
            <v>Sapotillo-Zapotillo colorado</v>
          </cell>
          <cell r="H1027" t="str">
            <v>ESCIOFITO</v>
          </cell>
        </row>
        <row r="1028">
          <cell r="A1028">
            <v>1027</v>
          </cell>
          <cell r="B1028" t="str">
            <v>Pouteria</v>
          </cell>
          <cell r="C1028" t="str">
            <v>campechiana</v>
          </cell>
          <cell r="D1028" t="str">
            <v>Pouteria campechiana</v>
          </cell>
          <cell r="E1028" t="str">
            <v>(Kunth) Baehni</v>
          </cell>
          <cell r="F1028" t="str">
            <v>SAPOTACEAE</v>
          </cell>
          <cell r="G1028" t="str">
            <v>Sapotillo-Canistel-Zapote-Zapote calentura-Zapotillo</v>
          </cell>
          <cell r="H1028" t="str">
            <v>ESCIOFITO</v>
          </cell>
        </row>
        <row r="1029">
          <cell r="A1029">
            <v>1028</v>
          </cell>
          <cell r="B1029" t="str">
            <v>Pouteria</v>
          </cell>
          <cell r="C1029" t="str">
            <v>chiricana</v>
          </cell>
          <cell r="D1029" t="str">
            <v>Pouteria chiricana</v>
          </cell>
          <cell r="E1029" t="str">
            <v>(Standl.) Baehni</v>
          </cell>
          <cell r="F1029" t="str">
            <v>SAPOTACEAE</v>
          </cell>
          <cell r="G1029" t="str">
            <v>Sapotillo</v>
          </cell>
          <cell r="H1029" t="str">
            <v>ESCIOFITO</v>
          </cell>
        </row>
        <row r="1030">
          <cell r="A1030">
            <v>1029</v>
          </cell>
          <cell r="B1030" t="str">
            <v>Pouteria</v>
          </cell>
          <cell r="C1030" t="str">
            <v>congestifolia</v>
          </cell>
          <cell r="D1030" t="str">
            <v>Pouteria congestifolia</v>
          </cell>
          <cell r="E1030" t="str">
            <v>Pilz</v>
          </cell>
          <cell r="F1030" t="str">
            <v>SAPOTACEAE</v>
          </cell>
          <cell r="G1030" t="str">
            <v>Leche amarilla</v>
          </cell>
          <cell r="H1030" t="str">
            <v>INDETERMINADO</v>
          </cell>
        </row>
        <row r="1031">
          <cell r="A1031">
            <v>1030</v>
          </cell>
          <cell r="B1031" t="str">
            <v>Pouteria</v>
          </cell>
          <cell r="C1031" t="str">
            <v>cuspidata</v>
          </cell>
          <cell r="D1031" t="str">
            <v>Pouteria cuspidata</v>
          </cell>
          <cell r="E1031" t="str">
            <v>(A. DC.) Baehni</v>
          </cell>
          <cell r="F1031" t="str">
            <v>SAPOTACEAE</v>
          </cell>
          <cell r="G1031" t="str">
            <v>Sapotillo</v>
          </cell>
          <cell r="H1031" t="str">
            <v>ESCIOFITO</v>
          </cell>
        </row>
        <row r="1032">
          <cell r="A1032">
            <v>1031</v>
          </cell>
          <cell r="B1032" t="str">
            <v>Pouteria</v>
          </cell>
          <cell r="C1032" t="str">
            <v>durlandii</v>
          </cell>
          <cell r="D1032" t="str">
            <v>Pouteria durlandii</v>
          </cell>
          <cell r="E1032" t="str">
            <v>(Standl.) Baehni</v>
          </cell>
          <cell r="F1032" t="str">
            <v>SAPOTACEAE</v>
          </cell>
          <cell r="G1032" t="str">
            <v>Sapotillo</v>
          </cell>
          <cell r="H1032" t="str">
            <v>ESCIOFITO</v>
          </cell>
        </row>
        <row r="1033">
          <cell r="A1033">
            <v>1032</v>
          </cell>
          <cell r="B1033" t="str">
            <v>Pouteria</v>
          </cell>
          <cell r="C1033" t="str">
            <v>filiformis</v>
          </cell>
          <cell r="D1033" t="str">
            <v>Pouteria filiformis</v>
          </cell>
          <cell r="E1033" t="str">
            <v>T. D. Penn</v>
          </cell>
          <cell r="F1033" t="str">
            <v>SAPOTACEAE</v>
          </cell>
          <cell r="H1033" t="str">
            <v>INDETERMINADO</v>
          </cell>
        </row>
        <row r="1034">
          <cell r="A1034">
            <v>1033</v>
          </cell>
          <cell r="B1034" t="str">
            <v>Pouteria</v>
          </cell>
          <cell r="C1034" t="str">
            <v>filipes</v>
          </cell>
          <cell r="D1034" t="str">
            <v>Pouteria filipes</v>
          </cell>
          <cell r="E1034" t="str">
            <v>Eyma</v>
          </cell>
          <cell r="F1034" t="str">
            <v>SAPOTACEAE</v>
          </cell>
          <cell r="G1034" t="str">
            <v>Sapotillo</v>
          </cell>
          <cell r="H1034" t="str">
            <v>ESCIOFITO</v>
          </cell>
        </row>
        <row r="1035">
          <cell r="A1035">
            <v>1034</v>
          </cell>
          <cell r="B1035" t="str">
            <v>Pouteria</v>
          </cell>
          <cell r="C1035" t="str">
            <v>glomerata</v>
          </cell>
          <cell r="D1035" t="str">
            <v>Pouteria glomerata</v>
          </cell>
          <cell r="E1035" t="str">
            <v>(Miq.) Radlk.</v>
          </cell>
          <cell r="F1035" t="str">
            <v>SAPOTACEAE</v>
          </cell>
          <cell r="H1035" t="str">
            <v>INDETERMINADO</v>
          </cell>
        </row>
        <row r="1036">
          <cell r="A1036">
            <v>1035</v>
          </cell>
          <cell r="B1036" t="str">
            <v>Pouteria</v>
          </cell>
          <cell r="C1036" t="str">
            <v>izabalensis</v>
          </cell>
          <cell r="D1036" t="str">
            <v>Pouteria izabalensis</v>
          </cell>
          <cell r="E1036" t="str">
            <v>(Standl.) Baehni</v>
          </cell>
          <cell r="F1036" t="str">
            <v>SAPOTACEAE</v>
          </cell>
          <cell r="H1036" t="str">
            <v>INDETERMINADO</v>
          </cell>
        </row>
        <row r="1037">
          <cell r="A1037">
            <v>1036</v>
          </cell>
          <cell r="B1037" t="str">
            <v>Pouteria</v>
          </cell>
          <cell r="C1037" t="str">
            <v>juruana</v>
          </cell>
          <cell r="D1037" t="str">
            <v>Pouteria juruana</v>
          </cell>
          <cell r="E1037" t="str">
            <v>K. Krause</v>
          </cell>
          <cell r="F1037" t="str">
            <v>SAPOTACEAE</v>
          </cell>
          <cell r="H1037" t="str">
            <v>INDETERMINADO</v>
          </cell>
        </row>
        <row r="1038">
          <cell r="A1038">
            <v>1037</v>
          </cell>
          <cell r="B1038" t="str">
            <v>Pouteria</v>
          </cell>
          <cell r="C1038" t="str">
            <v>laevigata</v>
          </cell>
          <cell r="D1038" t="str">
            <v>Pouteria laevigata</v>
          </cell>
          <cell r="F1038" t="str">
            <v>SAPOTACEAE</v>
          </cell>
          <cell r="G1038" t="str">
            <v>Zapotón</v>
          </cell>
          <cell r="H1038" t="str">
            <v>INDETERMINADO</v>
          </cell>
        </row>
        <row r="1039">
          <cell r="A1039">
            <v>1038</v>
          </cell>
          <cell r="B1039" t="str">
            <v>Pouteria</v>
          </cell>
          <cell r="C1039" t="str">
            <v>lecythidicarpa</v>
          </cell>
          <cell r="D1039" t="str">
            <v>Pouteria lecythidicarpa</v>
          </cell>
          <cell r="F1039" t="str">
            <v>SAPOTACEAE</v>
          </cell>
          <cell r="H1039" t="str">
            <v>INDETERMINADO</v>
          </cell>
        </row>
        <row r="1040">
          <cell r="A1040">
            <v>1039</v>
          </cell>
          <cell r="B1040" t="str">
            <v>Pouteria</v>
          </cell>
          <cell r="C1040" t="str">
            <v>leptopedicellata</v>
          </cell>
          <cell r="D1040" t="str">
            <v>Pouteria leptopedicellata</v>
          </cell>
          <cell r="E1040" t="str">
            <v>Pilz</v>
          </cell>
          <cell r="F1040" t="str">
            <v>SAPOTACEAE</v>
          </cell>
          <cell r="H1040" t="str">
            <v>INDETERMINADO</v>
          </cell>
        </row>
        <row r="1041">
          <cell r="A1041">
            <v>1040</v>
          </cell>
          <cell r="B1041" t="str">
            <v>Pouteria</v>
          </cell>
          <cell r="C1041" t="str">
            <v>lucentifolia</v>
          </cell>
          <cell r="D1041" t="str">
            <v>Pouteria lucentifolia</v>
          </cell>
          <cell r="F1041" t="str">
            <v>SAPOTACEAE</v>
          </cell>
          <cell r="H1041" t="str">
            <v>INDETERMINADO</v>
          </cell>
        </row>
        <row r="1042">
          <cell r="A1042">
            <v>1041</v>
          </cell>
          <cell r="B1042" t="str">
            <v>Pouteria</v>
          </cell>
          <cell r="C1042" t="str">
            <v>reticulata</v>
          </cell>
          <cell r="D1042" t="str">
            <v>Pouteria reticulata</v>
          </cell>
          <cell r="E1042" t="str">
            <v>(Engl.) Eyma</v>
          </cell>
          <cell r="F1042" t="str">
            <v>SAPOTACEAE</v>
          </cell>
          <cell r="G1042" t="str">
            <v>Sapotillo</v>
          </cell>
          <cell r="H1042" t="str">
            <v>ESCIOFITO</v>
          </cell>
        </row>
        <row r="1043">
          <cell r="A1043">
            <v>1042</v>
          </cell>
          <cell r="B1043" t="str">
            <v>Pouteria</v>
          </cell>
          <cell r="C1043" t="str">
            <v>sapota</v>
          </cell>
          <cell r="D1043" t="str">
            <v>Pouteria sapota</v>
          </cell>
          <cell r="F1043" t="str">
            <v>SAPOTACEAE</v>
          </cell>
          <cell r="H1043" t="str">
            <v>INDETERMINADO</v>
          </cell>
        </row>
        <row r="1044">
          <cell r="A1044">
            <v>1043</v>
          </cell>
          <cell r="B1044" t="str">
            <v>Pouteria</v>
          </cell>
          <cell r="C1044" t="str">
            <v>silvestris</v>
          </cell>
          <cell r="D1044" t="str">
            <v>Pouteria silvestris</v>
          </cell>
          <cell r="E1044" t="str">
            <v>T. D. Penn.</v>
          </cell>
          <cell r="F1044" t="str">
            <v>SAPOTACEAE</v>
          </cell>
          <cell r="G1044" t="str">
            <v>Sapotillo-Zapote</v>
          </cell>
          <cell r="H1044" t="str">
            <v>ESCIOFITO</v>
          </cell>
        </row>
        <row r="1045">
          <cell r="A1045">
            <v>1044</v>
          </cell>
          <cell r="B1045" t="str">
            <v>Pouteria</v>
          </cell>
          <cell r="C1045" t="str">
            <v>sp</v>
          </cell>
          <cell r="D1045" t="str">
            <v>Pouteria sp</v>
          </cell>
          <cell r="F1045" t="str">
            <v>SAPOTACEAE</v>
          </cell>
          <cell r="H1045" t="str">
            <v>ESCIOFITO</v>
          </cell>
        </row>
        <row r="1046">
          <cell r="A1046">
            <v>1045</v>
          </cell>
          <cell r="B1046" t="str">
            <v>Pouteria</v>
          </cell>
          <cell r="C1046" t="str">
            <v>subrotata</v>
          </cell>
          <cell r="D1046" t="str">
            <v>Pouteria subrotata</v>
          </cell>
          <cell r="E1046" t="str">
            <v>Cronquist</v>
          </cell>
          <cell r="F1046" t="str">
            <v>SAPOTACEAE</v>
          </cell>
          <cell r="G1046" t="str">
            <v>Zapote colorado</v>
          </cell>
          <cell r="H1046" t="str">
            <v>INDETERMINADO</v>
          </cell>
        </row>
        <row r="1047">
          <cell r="A1047">
            <v>1046</v>
          </cell>
          <cell r="B1047" t="str">
            <v>Pouteria</v>
          </cell>
          <cell r="C1047" t="str">
            <v>torta</v>
          </cell>
          <cell r="D1047" t="str">
            <v>Pouteria torta</v>
          </cell>
          <cell r="E1047" t="str">
            <v>(Mart.) Radlk.</v>
          </cell>
          <cell r="F1047" t="str">
            <v>SAPOTACEAE</v>
          </cell>
          <cell r="G1047" t="str">
            <v>Sapotillo</v>
          </cell>
          <cell r="H1047" t="str">
            <v>ESCIOFITO</v>
          </cell>
        </row>
        <row r="1048">
          <cell r="A1048">
            <v>1047</v>
          </cell>
          <cell r="B1048" t="str">
            <v>Pouteria</v>
          </cell>
          <cell r="C1048" t="str">
            <v>viridis</v>
          </cell>
          <cell r="D1048" t="str">
            <v>Pouteria viridis</v>
          </cell>
          <cell r="E1048" t="str">
            <v>(Pittier) Cronquist</v>
          </cell>
          <cell r="F1048" t="str">
            <v>SAPOTACEAE</v>
          </cell>
          <cell r="G1048" t="str">
            <v>Zapote</v>
          </cell>
          <cell r="H1048" t="str">
            <v>INDETERMINADO</v>
          </cell>
        </row>
        <row r="1049">
          <cell r="A1049">
            <v>1048</v>
          </cell>
          <cell r="B1049" t="str">
            <v>Povedadaphne</v>
          </cell>
          <cell r="C1049" t="str">
            <v>quadriporata</v>
          </cell>
          <cell r="D1049" t="str">
            <v>Povedadaphne quadriporata</v>
          </cell>
          <cell r="E1049" t="str">
            <v>W. C. Burger</v>
          </cell>
          <cell r="F1049" t="str">
            <v>LAURACEAE</v>
          </cell>
          <cell r="G1049" t="str">
            <v>Ira rosa</v>
          </cell>
          <cell r="H1049" t="str">
            <v>INDETERMINADO</v>
          </cell>
        </row>
        <row r="1050">
          <cell r="A1050">
            <v>1049</v>
          </cell>
          <cell r="B1050" t="str">
            <v>Pradosia</v>
          </cell>
          <cell r="C1050" t="str">
            <v>atroviolacea</v>
          </cell>
          <cell r="D1050" t="str">
            <v>Pradosia atroviolacea</v>
          </cell>
          <cell r="E1050" t="str">
            <v>Ducke</v>
          </cell>
          <cell r="F1050" t="str">
            <v>SAPOTACEAE</v>
          </cell>
          <cell r="G1050" t="str">
            <v>Sapotillo</v>
          </cell>
          <cell r="H1050" t="str">
            <v>ESCIOFITO</v>
          </cell>
        </row>
        <row r="1051">
          <cell r="A1051">
            <v>1050</v>
          </cell>
          <cell r="B1051" t="str">
            <v>Prestoea</v>
          </cell>
          <cell r="C1051" t="str">
            <v>decurrens</v>
          </cell>
          <cell r="D1051" t="str">
            <v>Prestoea decurrens</v>
          </cell>
          <cell r="E1051" t="str">
            <v>(H. Wendl. ex Burret)  H. E. Moore</v>
          </cell>
          <cell r="F1051" t="str">
            <v>ARECACEAE</v>
          </cell>
          <cell r="G1051" t="str">
            <v>Palmito morado-Palmito mantequilla-</v>
          </cell>
          <cell r="H1051" t="str">
            <v>ESCIOFITO</v>
          </cell>
        </row>
        <row r="1052">
          <cell r="A1052">
            <v>1051</v>
          </cell>
          <cell r="B1052" t="str">
            <v>Prestoea</v>
          </cell>
          <cell r="C1052" t="str">
            <v>longepetiolata</v>
          </cell>
          <cell r="D1052" t="str">
            <v>Prestoea longepetiolata</v>
          </cell>
          <cell r="E1052" t="str">
            <v>(Oerst.) H. E. Moore</v>
          </cell>
          <cell r="F1052" t="str">
            <v>ARECACEAE</v>
          </cell>
          <cell r="G1052" t="str">
            <v>Pacaya de raton</v>
          </cell>
          <cell r="H1052" t="str">
            <v>ESCIOFITO</v>
          </cell>
        </row>
        <row r="1053">
          <cell r="A1053">
            <v>1052</v>
          </cell>
          <cell r="B1053" t="str">
            <v>Prioria</v>
          </cell>
          <cell r="C1053" t="str">
            <v>copaifera</v>
          </cell>
          <cell r="D1053" t="str">
            <v>Prioria copaifera</v>
          </cell>
          <cell r="E1053" t="str">
            <v>Griseb.</v>
          </cell>
          <cell r="F1053" t="str">
            <v>FABACEAE/CAES.</v>
          </cell>
          <cell r="G1053" t="str">
            <v>Cativo</v>
          </cell>
          <cell r="H1053" t="str">
            <v>INDETERMINADO</v>
          </cell>
        </row>
        <row r="1054">
          <cell r="A1054">
            <v>1053</v>
          </cell>
          <cell r="B1054" t="str">
            <v>Protium</v>
          </cell>
          <cell r="C1054" t="str">
            <v>confusum</v>
          </cell>
          <cell r="D1054" t="str">
            <v>Protium confusum</v>
          </cell>
          <cell r="E1054" t="str">
            <v>(Rose) Pittier</v>
          </cell>
          <cell r="F1054" t="str">
            <v>BURSERACEAE</v>
          </cell>
          <cell r="G1054" t="str">
            <v>Alcanfor-Cafin-Canfine-Caraña-Copan</v>
          </cell>
          <cell r="H1054" t="str">
            <v>INDETERMINADO</v>
          </cell>
        </row>
        <row r="1055">
          <cell r="A1055">
            <v>1054</v>
          </cell>
          <cell r="B1055" t="str">
            <v>Protium</v>
          </cell>
          <cell r="C1055" t="str">
            <v>costaricense</v>
          </cell>
          <cell r="D1055" t="str">
            <v>Protium costaricense</v>
          </cell>
          <cell r="E1055" t="str">
            <v>(Rose) Engl.</v>
          </cell>
          <cell r="F1055" t="str">
            <v>BURSERACEAE</v>
          </cell>
          <cell r="G1055" t="str">
            <v>Alcanfor-Canfin-Canfine-Caraña-Copan</v>
          </cell>
          <cell r="H1055" t="str">
            <v>HELIOFITO DURABLE</v>
          </cell>
        </row>
        <row r="1056">
          <cell r="A1056">
            <v>1055</v>
          </cell>
          <cell r="B1056" t="str">
            <v>Protium</v>
          </cell>
          <cell r="C1056" t="str">
            <v>glabrum</v>
          </cell>
          <cell r="D1056" t="str">
            <v>Protium glabrum</v>
          </cell>
          <cell r="E1056" t="str">
            <v>(Rose) Engl.</v>
          </cell>
          <cell r="F1056" t="str">
            <v>BURSERACEAE</v>
          </cell>
          <cell r="G1056" t="str">
            <v>Alcanfor-Canfín-Copal-Copalillo alcanfor-Copalillo blanco</v>
          </cell>
          <cell r="H1056" t="str">
            <v>HELIOFITO DURABLE</v>
          </cell>
        </row>
        <row r="1057">
          <cell r="A1057">
            <v>1056</v>
          </cell>
          <cell r="B1057" t="str">
            <v>Protium</v>
          </cell>
          <cell r="C1057" t="str">
            <v>panamense</v>
          </cell>
          <cell r="D1057" t="str">
            <v>Protium panamense</v>
          </cell>
          <cell r="E1057" t="str">
            <v>(Rose) I.M. Johnst.</v>
          </cell>
          <cell r="F1057" t="str">
            <v>BURSERACEAE</v>
          </cell>
          <cell r="G1057" t="str">
            <v>Alcanfor-Canfin-Churtra-Copal</v>
          </cell>
          <cell r="H1057" t="str">
            <v>HELIOFITO DURABLE</v>
          </cell>
        </row>
        <row r="1058">
          <cell r="A1058">
            <v>1057</v>
          </cell>
          <cell r="B1058" t="str">
            <v>Protium</v>
          </cell>
          <cell r="C1058" t="str">
            <v>pittieri</v>
          </cell>
          <cell r="D1058" t="str">
            <v>Protium pittieri</v>
          </cell>
          <cell r="E1058" t="str">
            <v>(Rose) Engl.</v>
          </cell>
          <cell r="F1058" t="str">
            <v>BURSERACEAE</v>
          </cell>
          <cell r="G1058" t="str">
            <v>Alcanfor-Copal-Copalillo</v>
          </cell>
          <cell r="H1058" t="str">
            <v>HELIOFITO DURABLE</v>
          </cell>
        </row>
        <row r="1059">
          <cell r="A1059">
            <v>1058</v>
          </cell>
          <cell r="B1059" t="str">
            <v>Protium</v>
          </cell>
          <cell r="C1059" t="str">
            <v>ravenii</v>
          </cell>
          <cell r="D1059" t="str">
            <v>Protium ravenii</v>
          </cell>
          <cell r="E1059" t="str">
            <v>D. M. Porter</v>
          </cell>
          <cell r="F1059" t="str">
            <v>BURSERACEAE</v>
          </cell>
          <cell r="G1059" t="str">
            <v>Alcanfor-Canfín-Copal-Copalillo</v>
          </cell>
          <cell r="H1059" t="str">
            <v>HELIOFITO DURABLE</v>
          </cell>
        </row>
        <row r="1060">
          <cell r="A1060">
            <v>1059</v>
          </cell>
          <cell r="B1060" t="str">
            <v>Protium</v>
          </cell>
          <cell r="C1060" t="str">
            <v>schippii</v>
          </cell>
          <cell r="D1060" t="str">
            <v>Protium schippii</v>
          </cell>
          <cell r="E1060" t="str">
            <v>Lundell</v>
          </cell>
          <cell r="F1060" t="str">
            <v>BURSERACEAE</v>
          </cell>
          <cell r="G1060" t="str">
            <v>Alcanfor</v>
          </cell>
          <cell r="H1060" t="str">
            <v>HELIOFITO DURABLE</v>
          </cell>
        </row>
        <row r="1061">
          <cell r="A1061">
            <v>1060</v>
          </cell>
          <cell r="B1061" t="str">
            <v>Protium</v>
          </cell>
          <cell r="C1061" t="str">
            <v>sp</v>
          </cell>
          <cell r="D1061" t="str">
            <v>Protium sp</v>
          </cell>
          <cell r="F1061" t="str">
            <v>BURSERACEAE</v>
          </cell>
          <cell r="H1061" t="str">
            <v>HELIOFITO DURABLE</v>
          </cell>
        </row>
        <row r="1062">
          <cell r="A1062">
            <v>1061</v>
          </cell>
          <cell r="B1062" t="str">
            <v>Prunus</v>
          </cell>
          <cell r="C1062" t="str">
            <v>aff. skutchii</v>
          </cell>
          <cell r="D1062" t="str">
            <v>Prunus aff. skutchii</v>
          </cell>
          <cell r="E1062" t="str">
            <v>I. M. Johnst.</v>
          </cell>
          <cell r="F1062" t="str">
            <v>ROSACEAE</v>
          </cell>
          <cell r="H1062" t="str">
            <v>INDETERMINADO</v>
          </cell>
        </row>
        <row r="1063">
          <cell r="A1063">
            <v>1062</v>
          </cell>
          <cell r="B1063" t="str">
            <v>Prunus</v>
          </cell>
          <cell r="C1063" t="str">
            <v>brachybotrya</v>
          </cell>
          <cell r="D1063" t="str">
            <v>Prunus brachybotrya</v>
          </cell>
          <cell r="E1063" t="str">
            <v>Zucc.</v>
          </cell>
          <cell r="F1063" t="str">
            <v>ROSACEAE</v>
          </cell>
          <cell r="G1063" t="str">
            <v>Duraznillo</v>
          </cell>
          <cell r="H1063" t="str">
            <v>ESCIOFITO</v>
          </cell>
        </row>
        <row r="1064">
          <cell r="A1064">
            <v>1063</v>
          </cell>
          <cell r="B1064" t="str">
            <v>Prunus</v>
          </cell>
          <cell r="C1064" t="str">
            <v>fortunensis</v>
          </cell>
          <cell r="D1064" t="str">
            <v>Prunus fortunensis</v>
          </cell>
          <cell r="E1064" t="str">
            <v>McPherson</v>
          </cell>
          <cell r="F1064" t="str">
            <v>ROSACEAE</v>
          </cell>
          <cell r="H1064" t="str">
            <v>ESCIOFITO</v>
          </cell>
        </row>
        <row r="1065">
          <cell r="A1065">
            <v>1064</v>
          </cell>
          <cell r="B1065" t="str">
            <v>Prunus</v>
          </cell>
          <cell r="C1065" t="str">
            <v>sp</v>
          </cell>
          <cell r="D1065" t="str">
            <v>Prunus sp</v>
          </cell>
          <cell r="F1065" t="str">
            <v>ROSACEAE</v>
          </cell>
          <cell r="H1065" t="str">
            <v>ESCIOFITO</v>
          </cell>
        </row>
        <row r="1066">
          <cell r="A1066">
            <v>1065</v>
          </cell>
          <cell r="B1066" t="str">
            <v>Pseudobombax</v>
          </cell>
          <cell r="C1066" t="str">
            <v>septenatum</v>
          </cell>
          <cell r="D1066" t="str">
            <v>Pseudobombax septenatum</v>
          </cell>
          <cell r="E1066" t="str">
            <v>(Jacq.) Dugand</v>
          </cell>
          <cell r="F1066" t="str">
            <v>BOMBACACEAE</v>
          </cell>
          <cell r="G1066" t="str">
            <v>Ceibo</v>
          </cell>
          <cell r="H1066" t="str">
            <v>INDETERMINADO</v>
          </cell>
        </row>
        <row r="1067">
          <cell r="A1067">
            <v>1066</v>
          </cell>
          <cell r="B1067" t="str">
            <v>Pseudolmedia</v>
          </cell>
          <cell r="C1067" t="str">
            <v>mollis</v>
          </cell>
          <cell r="D1067" t="str">
            <v>Pseudolmedia mollis</v>
          </cell>
          <cell r="E1067" t="str">
            <v>Standl.</v>
          </cell>
          <cell r="F1067" t="str">
            <v>MORACEAE</v>
          </cell>
          <cell r="H1067" t="str">
            <v>ESCIOFITO</v>
          </cell>
        </row>
        <row r="1068">
          <cell r="A1068">
            <v>1067</v>
          </cell>
          <cell r="B1068" t="str">
            <v>Pseudolmedia</v>
          </cell>
          <cell r="C1068" t="str">
            <v>oxyphyllaria</v>
          </cell>
          <cell r="D1068" t="str">
            <v>Pseudolmedia oxyphyllaria</v>
          </cell>
          <cell r="E1068" t="str">
            <v>Donn. Sm.</v>
          </cell>
          <cell r="F1068" t="str">
            <v>MORACEAE</v>
          </cell>
          <cell r="G1068" t="str">
            <v>Ojoche colorado</v>
          </cell>
          <cell r="H1068" t="str">
            <v>ESCIOFITO</v>
          </cell>
        </row>
        <row r="1069">
          <cell r="A1069">
            <v>1068</v>
          </cell>
          <cell r="B1069" t="str">
            <v>Pseudolmedia</v>
          </cell>
          <cell r="C1069" t="str">
            <v>spuria</v>
          </cell>
          <cell r="D1069" t="str">
            <v>Pseudolmedia spuria</v>
          </cell>
          <cell r="E1069" t="str">
            <v>(Sw.) Griseb.</v>
          </cell>
          <cell r="F1069" t="str">
            <v>MORACEAE</v>
          </cell>
          <cell r="G1069" t="str">
            <v>Ojoche colorado</v>
          </cell>
          <cell r="H1069" t="str">
            <v>ESCIOFITO</v>
          </cell>
        </row>
        <row r="1070">
          <cell r="A1070">
            <v>1069</v>
          </cell>
          <cell r="B1070" t="str">
            <v>Pseudolmedia</v>
          </cell>
          <cell r="C1070" t="str">
            <v>sp</v>
          </cell>
          <cell r="D1070" t="str">
            <v>Pseudolmedia sp</v>
          </cell>
          <cell r="F1070" t="str">
            <v>MORACEAE</v>
          </cell>
          <cell r="H1070" t="str">
            <v>ESCIOFITO</v>
          </cell>
        </row>
        <row r="1071">
          <cell r="A1071">
            <v>1070</v>
          </cell>
          <cell r="B1071" t="str">
            <v>Pseudopiptadenia</v>
          </cell>
          <cell r="C1071" t="str">
            <v>suaveolens</v>
          </cell>
          <cell r="D1071" t="str">
            <v>Pseudopiptadenia suaveolens</v>
          </cell>
          <cell r="F1071" t="str">
            <v>FABACEAE/MIM.</v>
          </cell>
          <cell r="G1071" t="str">
            <v>Ardilla-Ardillo-Iguanillo-Iguano-Tamarindillo-Tamarindo</v>
          </cell>
          <cell r="H1071" t="str">
            <v>INDETERMINADO</v>
          </cell>
        </row>
        <row r="1072">
          <cell r="A1072">
            <v>1071</v>
          </cell>
          <cell r="B1072" t="str">
            <v>Pseudosamanea</v>
          </cell>
          <cell r="C1072" t="str">
            <v>guachapele</v>
          </cell>
          <cell r="D1072" t="str">
            <v>Pseudosamanea guachapele</v>
          </cell>
          <cell r="E1072" t="str">
            <v>(Kunth) Harms</v>
          </cell>
          <cell r="F1072" t="str">
            <v>FABACEAE/MIM.</v>
          </cell>
          <cell r="G1072" t="str">
            <v>Cenizaro macho</v>
          </cell>
          <cell r="H1072" t="str">
            <v>INDETERMINADO</v>
          </cell>
        </row>
        <row r="1073">
          <cell r="A1073">
            <v>1072</v>
          </cell>
          <cell r="B1073" t="str">
            <v>Psidium</v>
          </cell>
          <cell r="C1073" t="str">
            <v>guajava</v>
          </cell>
          <cell r="D1073" t="str">
            <v>Psidium guajava</v>
          </cell>
          <cell r="E1073" t="str">
            <v>L.</v>
          </cell>
          <cell r="F1073" t="str">
            <v>MYRTACEAE</v>
          </cell>
          <cell r="G1073" t="str">
            <v>Guayaba</v>
          </cell>
          <cell r="H1073" t="str">
            <v>INDETERMINADO</v>
          </cell>
        </row>
        <row r="1074">
          <cell r="A1074">
            <v>1073</v>
          </cell>
          <cell r="B1074" t="str">
            <v>Psidium</v>
          </cell>
          <cell r="C1074" t="str">
            <v>sp</v>
          </cell>
          <cell r="D1074" t="str">
            <v>Psidium sp</v>
          </cell>
          <cell r="F1074" t="str">
            <v>MYRTACEAE</v>
          </cell>
          <cell r="G1074" t="str">
            <v>Guayabillo de montaña</v>
          </cell>
          <cell r="H1074" t="str">
            <v>INDETERMINADO</v>
          </cell>
        </row>
        <row r="1075">
          <cell r="A1075">
            <v>1074</v>
          </cell>
          <cell r="B1075" t="str">
            <v>Psiguria</v>
          </cell>
          <cell r="C1075" t="str">
            <v>warscewiczii</v>
          </cell>
          <cell r="D1075" t="str">
            <v>Psiguria warscewiczii</v>
          </cell>
          <cell r="E1075" t="str">
            <v>(Hook. f.) Wunderlin</v>
          </cell>
          <cell r="F1075" t="str">
            <v>CUCURBITACEAE</v>
          </cell>
          <cell r="H1075" t="str">
            <v>INDETERMINADO</v>
          </cell>
        </row>
        <row r="1076">
          <cell r="A1076">
            <v>1075</v>
          </cell>
          <cell r="B1076" t="str">
            <v>Psychotria</v>
          </cell>
          <cell r="C1076" t="str">
            <v>aff. solitudinum</v>
          </cell>
          <cell r="D1076" t="str">
            <v>Psychotria aff. solitudinum</v>
          </cell>
          <cell r="E1076" t="str">
            <v>Standl.</v>
          </cell>
          <cell r="F1076" t="str">
            <v>RUBIACEAE</v>
          </cell>
          <cell r="H1076" t="str">
            <v>INDETERMINADO</v>
          </cell>
        </row>
        <row r="1077">
          <cell r="A1077">
            <v>1076</v>
          </cell>
          <cell r="B1077" t="str">
            <v>Psychotria</v>
          </cell>
          <cell r="C1077" t="str">
            <v>berteriana</v>
          </cell>
          <cell r="D1077" t="str">
            <v>Psychotria berteriana</v>
          </cell>
          <cell r="E1077" t="str">
            <v>DC.</v>
          </cell>
          <cell r="F1077" t="str">
            <v>RUBIACEAE</v>
          </cell>
          <cell r="H1077" t="str">
            <v>INDETERMINADO</v>
          </cell>
        </row>
        <row r="1078">
          <cell r="A1078">
            <v>1077</v>
          </cell>
          <cell r="B1078" t="str">
            <v>Psychotria</v>
          </cell>
          <cell r="C1078" t="str">
            <v>brachiata</v>
          </cell>
          <cell r="D1078" t="str">
            <v>Psychotria brachiata</v>
          </cell>
          <cell r="E1078" t="str">
            <v>Sw.</v>
          </cell>
          <cell r="F1078" t="str">
            <v>RUBIACEAE</v>
          </cell>
          <cell r="H1078" t="str">
            <v>INDETERMINADO</v>
          </cell>
        </row>
        <row r="1079">
          <cell r="A1079">
            <v>1078</v>
          </cell>
          <cell r="B1079" t="str">
            <v>Psychotria</v>
          </cell>
          <cell r="C1079" t="str">
            <v>chiapensis</v>
          </cell>
          <cell r="D1079" t="str">
            <v>Psychotria chiapensis</v>
          </cell>
          <cell r="E1079" t="str">
            <v>Standl.</v>
          </cell>
          <cell r="F1079" t="str">
            <v>RUBIACEAE</v>
          </cell>
          <cell r="H1079" t="str">
            <v>INDETERMINADO</v>
          </cell>
        </row>
        <row r="1080">
          <cell r="A1080">
            <v>1079</v>
          </cell>
          <cell r="B1080" t="str">
            <v>Psychotria</v>
          </cell>
          <cell r="C1080" t="str">
            <v>elata</v>
          </cell>
          <cell r="D1080" t="str">
            <v>Psychotria elata</v>
          </cell>
          <cell r="E1080" t="str">
            <v>(Sw.) Hammel</v>
          </cell>
          <cell r="F1080" t="str">
            <v>RUBIACEAE</v>
          </cell>
          <cell r="H1080" t="str">
            <v>INDETERMINADO</v>
          </cell>
        </row>
        <row r="1081">
          <cell r="A1081">
            <v>1080</v>
          </cell>
          <cell r="B1081" t="str">
            <v>Psychotria</v>
          </cell>
          <cell r="C1081" t="str">
            <v>eurycarpa</v>
          </cell>
          <cell r="D1081" t="str">
            <v>Psychotria eurycarpa</v>
          </cell>
          <cell r="E1081" t="str">
            <v>Standl.</v>
          </cell>
          <cell r="F1081" t="str">
            <v>RUBIACEAE</v>
          </cell>
          <cell r="G1081" t="str">
            <v>Labios de mujer</v>
          </cell>
          <cell r="H1081" t="str">
            <v>HELIOFITO DURABLE</v>
          </cell>
        </row>
        <row r="1082">
          <cell r="A1082">
            <v>1081</v>
          </cell>
          <cell r="B1082" t="str">
            <v>Psychotria</v>
          </cell>
          <cell r="C1082" t="str">
            <v>grandis</v>
          </cell>
          <cell r="D1082" t="str">
            <v>Psychotria grandis</v>
          </cell>
          <cell r="E1082" t="str">
            <v>Sw.</v>
          </cell>
          <cell r="F1082" t="str">
            <v>RUBIACEAE</v>
          </cell>
          <cell r="H1082" t="str">
            <v>INDETERMINADO</v>
          </cell>
        </row>
        <row r="1083">
          <cell r="A1083">
            <v>1082</v>
          </cell>
          <cell r="B1083" t="str">
            <v>Psychotria</v>
          </cell>
          <cell r="C1083" t="str">
            <v>latifolia</v>
          </cell>
          <cell r="D1083" t="str">
            <v>Psychotria latifolia</v>
          </cell>
          <cell r="F1083" t="str">
            <v>RUBIACEAE</v>
          </cell>
          <cell r="H1083" t="str">
            <v>INDETERMINADO</v>
          </cell>
        </row>
        <row r="1084">
          <cell r="A1084">
            <v>1083</v>
          </cell>
          <cell r="B1084" t="str">
            <v>Psychotria</v>
          </cell>
          <cell r="C1084" t="str">
            <v>lucentifolia</v>
          </cell>
          <cell r="D1084" t="str">
            <v>Psychotria lucentifolia</v>
          </cell>
          <cell r="F1084" t="str">
            <v>RUBIACEAE</v>
          </cell>
          <cell r="H1084" t="str">
            <v>INDETERMINADO</v>
          </cell>
        </row>
        <row r="1085">
          <cell r="A1085">
            <v>1084</v>
          </cell>
          <cell r="B1085" t="str">
            <v>Psychotria</v>
          </cell>
          <cell r="C1085" t="str">
            <v>luxurians</v>
          </cell>
          <cell r="D1085" t="str">
            <v>Psychotria luxurians</v>
          </cell>
          <cell r="E1085" t="str">
            <v>Rusby</v>
          </cell>
          <cell r="F1085" t="str">
            <v>RUBIACEAE</v>
          </cell>
          <cell r="H1085" t="str">
            <v>INDETERMINADO</v>
          </cell>
        </row>
        <row r="1086">
          <cell r="A1086">
            <v>1085</v>
          </cell>
          <cell r="B1086" t="str">
            <v>Psychotria</v>
          </cell>
          <cell r="C1086" t="str">
            <v>panamensis</v>
          </cell>
          <cell r="D1086" t="str">
            <v>Psychotria panamensis</v>
          </cell>
          <cell r="E1086" t="str">
            <v>Standl.</v>
          </cell>
          <cell r="F1086" t="str">
            <v>RUBIACEAE</v>
          </cell>
          <cell r="G1086" t="str">
            <v>Labios de mujer</v>
          </cell>
          <cell r="H1086" t="str">
            <v>HELIOFITO DURABLE</v>
          </cell>
        </row>
        <row r="1087">
          <cell r="A1087">
            <v>1086</v>
          </cell>
          <cell r="B1087" t="str">
            <v>Psychotria</v>
          </cell>
          <cell r="C1087" t="str">
            <v>pubescens</v>
          </cell>
          <cell r="D1087" t="str">
            <v>Psychotria pubescens</v>
          </cell>
          <cell r="E1087" t="str">
            <v>Sw.</v>
          </cell>
          <cell r="F1087" t="str">
            <v>RUBIACEAE</v>
          </cell>
          <cell r="H1087" t="str">
            <v>INDETERMINADO</v>
          </cell>
        </row>
        <row r="1088">
          <cell r="A1088">
            <v>1087</v>
          </cell>
          <cell r="B1088" t="str">
            <v>Psychotria</v>
          </cell>
          <cell r="C1088" t="str">
            <v>sp</v>
          </cell>
          <cell r="D1088" t="str">
            <v>Psychotria sp</v>
          </cell>
          <cell r="F1088" t="str">
            <v>RUBIACEAE</v>
          </cell>
          <cell r="G1088" t="str">
            <v>Labios de mujer</v>
          </cell>
          <cell r="H1088" t="str">
            <v>INDETERMINADO</v>
          </cell>
        </row>
        <row r="1089">
          <cell r="A1089">
            <v>1088</v>
          </cell>
          <cell r="B1089" t="str">
            <v>Psychotria</v>
          </cell>
          <cell r="C1089" t="str">
            <v>sylvivaga</v>
          </cell>
          <cell r="D1089" t="str">
            <v>Psychotria sylvivaga</v>
          </cell>
          <cell r="E1089" t="str">
            <v>Standl.</v>
          </cell>
          <cell r="F1089" t="str">
            <v>RUBIACEAE</v>
          </cell>
          <cell r="H1089" t="str">
            <v>INDETERMINADO</v>
          </cell>
        </row>
        <row r="1090">
          <cell r="A1090">
            <v>1089</v>
          </cell>
          <cell r="B1090" t="str">
            <v>Pterocarpus</v>
          </cell>
          <cell r="C1090" t="str">
            <v>hayesii</v>
          </cell>
          <cell r="D1090" t="str">
            <v>Pterocarpus hayesii</v>
          </cell>
          <cell r="E1090" t="str">
            <v>Hemsl.</v>
          </cell>
          <cell r="F1090" t="str">
            <v>FABACEAE/PAP.</v>
          </cell>
          <cell r="G1090" t="str">
            <v>Paleta-Sangrillo</v>
          </cell>
          <cell r="H1090" t="str">
            <v>HELIOFITO DURABLE</v>
          </cell>
        </row>
        <row r="1091">
          <cell r="A1091">
            <v>1090</v>
          </cell>
          <cell r="B1091" t="str">
            <v>Pterocarpus</v>
          </cell>
          <cell r="C1091" t="str">
            <v>officinalis</v>
          </cell>
          <cell r="D1091" t="str">
            <v>Pterocarpus officinalis</v>
          </cell>
          <cell r="E1091" t="str">
            <v>Jacq.</v>
          </cell>
          <cell r="F1091" t="str">
            <v>FABACEAE/PAP.</v>
          </cell>
          <cell r="G1091" t="str">
            <v>Paleta-Sangrillo-Chajada-Paleto-Palo de sangre-Sangre
-Sangregado-Sangrillo-Targuayugo-Targuayugo blanco</v>
          </cell>
          <cell r="H1091" t="str">
            <v>HELIOFITO DURABLE</v>
          </cell>
        </row>
        <row r="1092">
          <cell r="A1092">
            <v>1091</v>
          </cell>
          <cell r="B1092" t="str">
            <v>Pterocarpus</v>
          </cell>
          <cell r="C1092" t="str">
            <v>rohrii</v>
          </cell>
          <cell r="D1092" t="str">
            <v>Pterocarpus rohrii</v>
          </cell>
          <cell r="E1092" t="str">
            <v>Vahl</v>
          </cell>
          <cell r="F1092" t="str">
            <v>FABACEAE/PAP.</v>
          </cell>
          <cell r="G1092" t="str">
            <v>Paleta-Sangrillo</v>
          </cell>
          <cell r="H1092" t="str">
            <v>HELIOFITO DURABLE</v>
          </cell>
        </row>
        <row r="1093">
          <cell r="A1093">
            <v>1092</v>
          </cell>
          <cell r="B1093" t="str">
            <v>Pterocarpus</v>
          </cell>
          <cell r="C1093" t="str">
            <v>sp</v>
          </cell>
          <cell r="D1093" t="str">
            <v>Pterocarpus sp</v>
          </cell>
          <cell r="F1093" t="str">
            <v>FABACEAE/PAP.</v>
          </cell>
          <cell r="G1093" t="str">
            <v>Paleta-Sangrillo</v>
          </cell>
          <cell r="H1093" t="str">
            <v>HELIOFITO DURABLE</v>
          </cell>
        </row>
        <row r="1094">
          <cell r="A1094">
            <v>1093</v>
          </cell>
          <cell r="B1094" t="str">
            <v>Pterocarpus</v>
          </cell>
          <cell r="C1094" t="str">
            <v>violaceus</v>
          </cell>
          <cell r="D1094" t="str">
            <v>Pterocarpus violaceus</v>
          </cell>
          <cell r="E1094" t="str">
            <v>Vogel</v>
          </cell>
          <cell r="F1094" t="str">
            <v>FABACEAE/PAP.</v>
          </cell>
          <cell r="H1094" t="str">
            <v>INDETERMINADO</v>
          </cell>
        </row>
        <row r="1095">
          <cell r="A1095">
            <v>1094</v>
          </cell>
          <cell r="B1095" t="str">
            <v>Qualea</v>
          </cell>
          <cell r="C1095" t="str">
            <v>paraensis</v>
          </cell>
          <cell r="D1095" t="str">
            <v>Qualea paraensis</v>
          </cell>
          <cell r="E1095" t="str">
            <v>Ducke</v>
          </cell>
          <cell r="F1095" t="str">
            <v>VOCHYSIACEAE</v>
          </cell>
          <cell r="G1095" t="str">
            <v>Areno</v>
          </cell>
          <cell r="H1095" t="str">
            <v>HELIOFITO DURABLE</v>
          </cell>
        </row>
        <row r="1096">
          <cell r="A1096">
            <v>1095</v>
          </cell>
          <cell r="B1096" t="str">
            <v>Qualea</v>
          </cell>
          <cell r="C1096" t="str">
            <v>polychroma</v>
          </cell>
          <cell r="D1096" t="str">
            <v>Qualea polychroma</v>
          </cell>
          <cell r="F1096" t="str">
            <v>VOCHYSIACEAE</v>
          </cell>
          <cell r="G1096" t="str">
            <v>Areno-Areno colorado-Gorgojo-Masicarán</v>
          </cell>
          <cell r="H1096" t="str">
            <v>INDETERMINADO</v>
          </cell>
        </row>
        <row r="1097">
          <cell r="A1097">
            <v>1096</v>
          </cell>
          <cell r="B1097" t="str">
            <v>Quararibea</v>
          </cell>
          <cell r="C1097" t="str">
            <v>asterolepis</v>
          </cell>
          <cell r="D1097" t="str">
            <v>Quararibea asterolepis</v>
          </cell>
          <cell r="E1097" t="str">
            <v>Pittier</v>
          </cell>
          <cell r="F1097" t="str">
            <v>BOMBACACEAE</v>
          </cell>
          <cell r="G1097" t="str">
            <v>Garrocho-Garroche-Guácimo-Guácimo molenillo</v>
          </cell>
          <cell r="H1097" t="str">
            <v>HELIOFITO DURABLE</v>
          </cell>
        </row>
        <row r="1098">
          <cell r="A1098">
            <v>1097</v>
          </cell>
          <cell r="B1098" t="str">
            <v>Quararibea</v>
          </cell>
          <cell r="C1098" t="str">
            <v>bracteolosa</v>
          </cell>
          <cell r="D1098" t="str">
            <v>Quararibea bracteolosa</v>
          </cell>
          <cell r="E1098" t="str">
            <v>(Ducke) Cuatrec.</v>
          </cell>
          <cell r="F1098" t="str">
            <v>BOMBACACEAE</v>
          </cell>
          <cell r="G1098" t="str">
            <v>Guacimo molenillo</v>
          </cell>
          <cell r="H1098" t="str">
            <v>HELIOFITO DURABLE</v>
          </cell>
        </row>
        <row r="1099">
          <cell r="A1099">
            <v>1098</v>
          </cell>
          <cell r="B1099" t="str">
            <v>Quararibea</v>
          </cell>
          <cell r="C1099" t="str">
            <v>cordata</v>
          </cell>
          <cell r="D1099" t="str">
            <v>Quararibea cordata</v>
          </cell>
          <cell r="E1099" t="str">
            <v>(Bonpl.) Vischer</v>
          </cell>
          <cell r="F1099" t="str">
            <v>BOMBACACEAE</v>
          </cell>
          <cell r="G1099" t="str">
            <v>Mango mono-Manguito-Molenillo</v>
          </cell>
          <cell r="H1099" t="str">
            <v>HELIOFITO DURABLE</v>
          </cell>
        </row>
        <row r="1100">
          <cell r="A1100">
            <v>1099</v>
          </cell>
          <cell r="B1100" t="str">
            <v>Quararibea</v>
          </cell>
          <cell r="C1100" t="str">
            <v>obliquifolia</v>
          </cell>
          <cell r="D1100" t="str">
            <v>Quararibea obliquifolia</v>
          </cell>
          <cell r="E1100" t="str">
            <v>(Standl.) Standl.</v>
          </cell>
          <cell r="F1100" t="str">
            <v>BOMBACACEAE</v>
          </cell>
          <cell r="H1100" t="str">
            <v>HELIOFITO DURABLE</v>
          </cell>
        </row>
        <row r="1101">
          <cell r="A1101">
            <v>1100</v>
          </cell>
          <cell r="B1101" t="str">
            <v>Quararibea</v>
          </cell>
          <cell r="C1101" t="str">
            <v>ochrocalyx</v>
          </cell>
          <cell r="D1101" t="str">
            <v>Quararibea ochrocalyx</v>
          </cell>
          <cell r="E1101" t="str">
            <v>(K. Schum.) Vischer</v>
          </cell>
          <cell r="F1101" t="str">
            <v>BOMBACACEAE</v>
          </cell>
          <cell r="G1101" t="str">
            <v>Guacimo molenillo</v>
          </cell>
          <cell r="H1101" t="str">
            <v>HELIOFITO DURABLE</v>
          </cell>
        </row>
        <row r="1102">
          <cell r="A1102">
            <v>1101</v>
          </cell>
          <cell r="B1102" t="str">
            <v>Quararibea</v>
          </cell>
          <cell r="C1102" t="str">
            <v>parvifolia</v>
          </cell>
          <cell r="D1102" t="str">
            <v>Quararibea parvifolia</v>
          </cell>
          <cell r="E1102" t="str">
            <v>Standl.</v>
          </cell>
          <cell r="F1102" t="str">
            <v>BOMBACACEAE</v>
          </cell>
          <cell r="H1102" t="str">
            <v>HELIOFITO DURABLE</v>
          </cell>
        </row>
        <row r="1103">
          <cell r="A1103">
            <v>1102</v>
          </cell>
          <cell r="B1103" t="str">
            <v>Quararibea</v>
          </cell>
          <cell r="C1103" t="str">
            <v>platyphylla</v>
          </cell>
          <cell r="D1103" t="str">
            <v>Quararibea platyphylla</v>
          </cell>
          <cell r="F1103" t="str">
            <v>BOMBACACEAE</v>
          </cell>
          <cell r="H1103" t="str">
            <v>INDETERMINADO</v>
          </cell>
        </row>
        <row r="1104">
          <cell r="A1104">
            <v>1103</v>
          </cell>
          <cell r="B1104" t="str">
            <v>Quararibea</v>
          </cell>
          <cell r="C1104" t="str">
            <v>sp</v>
          </cell>
          <cell r="D1104" t="str">
            <v>Quararibea sp</v>
          </cell>
          <cell r="F1104" t="str">
            <v>BOMBACACEAE</v>
          </cell>
          <cell r="H1104" t="str">
            <v>HELIOFITO DURABLE</v>
          </cell>
        </row>
        <row r="1105">
          <cell r="A1105">
            <v>1104</v>
          </cell>
          <cell r="B1105" t="str">
            <v>Quercus</v>
          </cell>
          <cell r="C1105" t="str">
            <v>bumelioides</v>
          </cell>
          <cell r="D1105" t="str">
            <v>Quercus bumelioides</v>
          </cell>
          <cell r="E1105" t="str">
            <v>Liebm.</v>
          </cell>
          <cell r="F1105" t="str">
            <v>FAGACEAE</v>
          </cell>
          <cell r="H1105" t="str">
            <v>INDETERMINADO</v>
          </cell>
        </row>
        <row r="1106">
          <cell r="A1106">
            <v>1105</v>
          </cell>
          <cell r="B1106" t="str">
            <v>Quercus</v>
          </cell>
          <cell r="C1106" t="str">
            <v>oleides</v>
          </cell>
          <cell r="D1106" t="str">
            <v>Quercus oleides</v>
          </cell>
          <cell r="F1106" t="str">
            <v>FAGACEAE</v>
          </cell>
          <cell r="H1106" t="str">
            <v>INDETERMINADO</v>
          </cell>
        </row>
        <row r="1107">
          <cell r="A1107">
            <v>1106</v>
          </cell>
          <cell r="B1107" t="str">
            <v>Quercus</v>
          </cell>
          <cell r="C1107" t="str">
            <v>insignis</v>
          </cell>
          <cell r="D1107" t="str">
            <v>Quercus insignis</v>
          </cell>
          <cell r="E1107" t="str">
            <v>M. Martens &amp; Galeotti</v>
          </cell>
          <cell r="F1107" t="str">
            <v>FAGACEAE</v>
          </cell>
          <cell r="G1107" t="str">
            <v>Roble</v>
          </cell>
          <cell r="H1107" t="str">
            <v>ESCIOFITO</v>
          </cell>
        </row>
        <row r="1108">
          <cell r="A1108">
            <v>1107</v>
          </cell>
          <cell r="B1108" t="str">
            <v>Quercus</v>
          </cell>
          <cell r="C1108" t="str">
            <v>pilarius</v>
          </cell>
          <cell r="D1108" t="str">
            <v>Quercus pilarius</v>
          </cell>
          <cell r="E1108" t="str">
            <v>Trel.</v>
          </cell>
          <cell r="F1108" t="str">
            <v>FAGACEAE</v>
          </cell>
          <cell r="H1108" t="str">
            <v>INDETERMINADO</v>
          </cell>
        </row>
        <row r="1109">
          <cell r="A1109">
            <v>1108</v>
          </cell>
          <cell r="B1109" t="str">
            <v>Quercus</v>
          </cell>
          <cell r="C1109" t="str">
            <v>sp</v>
          </cell>
          <cell r="D1109" t="str">
            <v>Quercus sp</v>
          </cell>
          <cell r="F1109" t="str">
            <v>FAGACEAE</v>
          </cell>
          <cell r="G1109" t="str">
            <v>Roble</v>
          </cell>
          <cell r="H1109" t="str">
            <v>ESCIOFITO</v>
          </cell>
        </row>
        <row r="1110">
          <cell r="A1110">
            <v>1109</v>
          </cell>
          <cell r="B1110" t="str">
            <v>Quetzalia</v>
          </cell>
          <cell r="C1110" t="str">
            <v>occidentalis</v>
          </cell>
          <cell r="D1110" t="str">
            <v>Quetzalia occidentalis</v>
          </cell>
          <cell r="E1110" t="str">
            <v>(Loes.) Lundell</v>
          </cell>
          <cell r="F1110" t="str">
            <v>CELASTRACEAE</v>
          </cell>
          <cell r="G1110" t="str">
            <v>Corroncho</v>
          </cell>
          <cell r="H1110" t="str">
            <v>ESCIOFITO</v>
          </cell>
        </row>
        <row r="1111">
          <cell r="A1111">
            <v>1110</v>
          </cell>
          <cell r="B1111" t="str">
            <v>Quiina</v>
          </cell>
          <cell r="C1111" t="str">
            <v>amazonica</v>
          </cell>
          <cell r="D1111" t="str">
            <v>Quiina amazonica</v>
          </cell>
          <cell r="F1111" t="str">
            <v>QUIINACEAE</v>
          </cell>
          <cell r="H1111" t="str">
            <v>INDETERMINADO</v>
          </cell>
        </row>
        <row r="1112">
          <cell r="A1112">
            <v>1111</v>
          </cell>
          <cell r="B1112" t="str">
            <v>Quiina</v>
          </cell>
          <cell r="C1112" t="str">
            <v>colonensis</v>
          </cell>
          <cell r="D1112" t="str">
            <v>Quiina colonensis</v>
          </cell>
          <cell r="F1112" t="str">
            <v>QUIINACEAE</v>
          </cell>
          <cell r="H1112" t="str">
            <v>INDETERMINADO</v>
          </cell>
        </row>
        <row r="1113">
          <cell r="A1113">
            <v>1112</v>
          </cell>
          <cell r="B1113" t="str">
            <v>Quiina</v>
          </cell>
          <cell r="C1113" t="str">
            <v>macrophylla</v>
          </cell>
          <cell r="D1113" t="str">
            <v>Quiina macrophylla</v>
          </cell>
          <cell r="E1113" t="str">
            <v>Tul.</v>
          </cell>
          <cell r="F1113" t="str">
            <v>QUIINACEAE</v>
          </cell>
          <cell r="H1113" t="str">
            <v>INDETERMINADO</v>
          </cell>
        </row>
        <row r="1114">
          <cell r="A1114">
            <v>1113</v>
          </cell>
          <cell r="B1114" t="str">
            <v>Quiina</v>
          </cell>
          <cell r="C1114" t="str">
            <v>schippii</v>
          </cell>
          <cell r="D1114" t="str">
            <v>Quiina schippii</v>
          </cell>
          <cell r="E1114" t="str">
            <v>Standl.</v>
          </cell>
          <cell r="F1114" t="str">
            <v>QUIINACEAE</v>
          </cell>
          <cell r="H1114" t="str">
            <v>ESCIOFITO</v>
          </cell>
        </row>
        <row r="1115">
          <cell r="A1115">
            <v>1114</v>
          </cell>
          <cell r="B1115" t="str">
            <v>Randia</v>
          </cell>
          <cell r="C1115" t="str">
            <v>aculeata</v>
          </cell>
          <cell r="D1115" t="str">
            <v>Randia aculeata</v>
          </cell>
          <cell r="F1115" t="str">
            <v>RUBIACEAE</v>
          </cell>
          <cell r="H1115" t="str">
            <v>INDETERMINADO</v>
          </cell>
        </row>
        <row r="1116">
          <cell r="A1116">
            <v>1115</v>
          </cell>
          <cell r="B1116" t="str">
            <v>Randia</v>
          </cell>
          <cell r="C1116" t="str">
            <v>altiscandens</v>
          </cell>
          <cell r="D1116" t="str">
            <v>Randia altiscandens</v>
          </cell>
          <cell r="E1116" t="str">
            <v>(Ducke) C.M. Taylor</v>
          </cell>
          <cell r="F1116" t="str">
            <v>RUBIACEAE</v>
          </cell>
          <cell r="H1116" t="str">
            <v>INDETERMINADO</v>
          </cell>
        </row>
        <row r="1117">
          <cell r="A1117">
            <v>1116</v>
          </cell>
          <cell r="B1117" t="str">
            <v>Randia</v>
          </cell>
          <cell r="C1117" t="str">
            <v>canstenii</v>
          </cell>
          <cell r="D1117" t="str">
            <v>Randia canstenii</v>
          </cell>
          <cell r="F1117" t="str">
            <v>RUBIACEAE</v>
          </cell>
          <cell r="H1117" t="str">
            <v>INDETERMINADO</v>
          </cell>
        </row>
        <row r="1118">
          <cell r="A1118">
            <v>1117</v>
          </cell>
          <cell r="B1118" t="str">
            <v>Randia</v>
          </cell>
          <cell r="C1118" t="str">
            <v>subcordata</v>
          </cell>
          <cell r="D1118" t="str">
            <v>Randia subcordata</v>
          </cell>
          <cell r="F1118" t="str">
            <v>RUBIACEAE</v>
          </cell>
          <cell r="H1118" t="str">
            <v>INDETERMINADO</v>
          </cell>
        </row>
        <row r="1119">
          <cell r="A1119">
            <v>1118</v>
          </cell>
          <cell r="B1119" t="str">
            <v>Raphia</v>
          </cell>
          <cell r="C1119" t="str">
            <v>taedigera</v>
          </cell>
          <cell r="D1119" t="str">
            <v>Raphia taedigera</v>
          </cell>
          <cell r="F1119" t="str">
            <v>ARECACEAE</v>
          </cell>
          <cell r="G1119" t="str">
            <v>Yolillo</v>
          </cell>
          <cell r="H1119" t="str">
            <v>HELIOFITO DURABLE</v>
          </cell>
        </row>
        <row r="1120">
          <cell r="A1120">
            <v>1119</v>
          </cell>
          <cell r="B1120" t="str">
            <v>Raritebe</v>
          </cell>
          <cell r="C1120" t="str">
            <v>palicoureoides</v>
          </cell>
          <cell r="D1120" t="str">
            <v>Raritebe palicoureoides</v>
          </cell>
          <cell r="E1120" t="str">
            <v>Wernham</v>
          </cell>
          <cell r="F1120" t="str">
            <v>RUBIACEAE</v>
          </cell>
          <cell r="H1120" t="str">
            <v>INDETERMINADO</v>
          </cell>
        </row>
        <row r="1121">
          <cell r="A1121">
            <v>1120</v>
          </cell>
          <cell r="B1121" t="str">
            <v>Rauvolfia</v>
          </cell>
          <cell r="C1121" t="str">
            <v>aphlebia</v>
          </cell>
          <cell r="D1121" t="str">
            <v>Rauvolfia aphlebia</v>
          </cell>
          <cell r="E1121" t="str">
            <v>(Standl.) A. H. Gentry</v>
          </cell>
          <cell r="F1121" t="str">
            <v>APOCYNACEAE</v>
          </cell>
          <cell r="H1121" t="str">
            <v>INDETERMINADO</v>
          </cell>
        </row>
        <row r="1122">
          <cell r="A1122">
            <v>1121</v>
          </cell>
          <cell r="B1122" t="str">
            <v>Rauvolfia</v>
          </cell>
          <cell r="C1122" t="str">
            <v>purpurascens</v>
          </cell>
          <cell r="D1122" t="str">
            <v>Rauvolfia purpurascens</v>
          </cell>
          <cell r="E1122" t="str">
            <v>Standl.</v>
          </cell>
          <cell r="F1122" t="str">
            <v>APOCYNACEAE</v>
          </cell>
          <cell r="H1122" t="str">
            <v>HELIOFITO DURABLE</v>
          </cell>
        </row>
        <row r="1123">
          <cell r="A1123">
            <v>1122</v>
          </cell>
          <cell r="B1123" t="str">
            <v>Ravenia</v>
          </cell>
          <cell r="C1123" t="str">
            <v>rosea</v>
          </cell>
          <cell r="D1123" t="str">
            <v>Ravenia rosea</v>
          </cell>
          <cell r="F1123" t="str">
            <v>RUTACEAE</v>
          </cell>
          <cell r="H1123" t="str">
            <v>INDETERMINADO</v>
          </cell>
        </row>
        <row r="1124">
          <cell r="A1124">
            <v>1123</v>
          </cell>
          <cell r="B1124" t="str">
            <v>Rehdera</v>
          </cell>
          <cell r="C1124" t="str">
            <v>trinervis</v>
          </cell>
          <cell r="D1124" t="str">
            <v>Rehdera trinervis</v>
          </cell>
          <cell r="E1124" t="str">
            <v>(S. F. Blake) Moldenke</v>
          </cell>
          <cell r="F1124" t="str">
            <v>VERBENACEAE</v>
          </cell>
          <cell r="G1124" t="str">
            <v>Melon</v>
          </cell>
          <cell r="H1124" t="str">
            <v>INDETERMINADO</v>
          </cell>
        </row>
        <row r="1125">
          <cell r="A1125">
            <v>1124</v>
          </cell>
          <cell r="B1125" t="str">
            <v>Reinhardtia</v>
          </cell>
          <cell r="C1125" t="str">
            <v>gracilis</v>
          </cell>
          <cell r="D1125" t="str">
            <v>Reinhardtia gracilis</v>
          </cell>
          <cell r="F1125" t="str">
            <v>ARECACEAE</v>
          </cell>
          <cell r="G1125" t="str">
            <v>Palma</v>
          </cell>
          <cell r="H1125" t="str">
            <v>PALMA</v>
          </cell>
        </row>
        <row r="1126">
          <cell r="A1126">
            <v>1125</v>
          </cell>
          <cell r="B1126" t="str">
            <v>Rhodostemonodaphne</v>
          </cell>
          <cell r="C1126" t="str">
            <v>kunthiana</v>
          </cell>
          <cell r="D1126" t="str">
            <v>Rhodostemonodaphne kunthiana</v>
          </cell>
          <cell r="E1126" t="str">
            <v>(Nees) Rohwer</v>
          </cell>
          <cell r="F1126" t="str">
            <v>LAURACEAE</v>
          </cell>
          <cell r="G1126" t="str">
            <v>Quizarrá negro</v>
          </cell>
          <cell r="H1126" t="str">
            <v>HELIOFITO DURABLE</v>
          </cell>
        </row>
        <row r="1127">
          <cell r="A1127">
            <v>1126</v>
          </cell>
          <cell r="B1127" t="str">
            <v>Rhizophora</v>
          </cell>
          <cell r="C1127" t="str">
            <v>mangle</v>
          </cell>
          <cell r="D1127" t="str">
            <v>Rhizophora mangle</v>
          </cell>
          <cell r="E1127" t="str">
            <v>L.</v>
          </cell>
          <cell r="F1127" t="str">
            <v>RHIZOPHORACEAE</v>
          </cell>
          <cell r="G1127" t="str">
            <v>Mangle colorado</v>
          </cell>
          <cell r="H1127" t="str">
            <v>INDETERMINADO</v>
          </cell>
        </row>
        <row r="1128">
          <cell r="A1128">
            <v>1127</v>
          </cell>
          <cell r="B1128" t="str">
            <v>Rhizophora</v>
          </cell>
          <cell r="C1128" t="str">
            <v>racemosa</v>
          </cell>
          <cell r="D1128" t="str">
            <v>Rhizophora racemosa</v>
          </cell>
          <cell r="E1128" t="str">
            <v>G. Mey.</v>
          </cell>
          <cell r="F1128" t="str">
            <v>RHIZOPHORACEAE</v>
          </cell>
          <cell r="G1128" t="str">
            <v>Mangle caballero</v>
          </cell>
          <cell r="H1128" t="str">
            <v>INDETERMINADO</v>
          </cell>
        </row>
        <row r="1129">
          <cell r="A1129">
            <v>1128</v>
          </cell>
          <cell r="B1129" t="str">
            <v>Richeria</v>
          </cell>
          <cell r="C1129" t="str">
            <v>obovata</v>
          </cell>
          <cell r="D1129" t="str">
            <v>Richeria obovata</v>
          </cell>
          <cell r="E1129" t="str">
            <v>(Mull. Arg.) Pax &amp; K. Hoffm.</v>
          </cell>
          <cell r="F1129" t="str">
            <v>EUPHORBIACEAE</v>
          </cell>
          <cell r="H1129" t="str">
            <v>HELIOFITO DURABLE</v>
          </cell>
        </row>
        <row r="1130">
          <cell r="A1130">
            <v>1129</v>
          </cell>
          <cell r="B1130" t="str">
            <v>Rinorea</v>
          </cell>
          <cell r="C1130" t="str">
            <v>dasyadena</v>
          </cell>
          <cell r="D1130" t="str">
            <v>Rinorea dasyadena</v>
          </cell>
          <cell r="E1130" t="str">
            <v>A. Robyns</v>
          </cell>
          <cell r="F1130" t="str">
            <v>VIOLACEAE</v>
          </cell>
          <cell r="H1130" t="str">
            <v>INDETERMINADO</v>
          </cell>
        </row>
        <row r="1131">
          <cell r="A1131">
            <v>1130</v>
          </cell>
          <cell r="B1131" t="str">
            <v>Rinorea</v>
          </cell>
          <cell r="C1131" t="str">
            <v>deflexiflora</v>
          </cell>
          <cell r="D1131" t="str">
            <v>Rinorea deflexiflora</v>
          </cell>
          <cell r="E1131" t="str">
            <v>Bartlett</v>
          </cell>
          <cell r="F1131" t="str">
            <v>VIOLACEAE</v>
          </cell>
          <cell r="H1131" t="str">
            <v>HELIOFITO DURABLE</v>
          </cell>
        </row>
        <row r="1132">
          <cell r="A1132">
            <v>1131</v>
          </cell>
          <cell r="B1132" t="str">
            <v>Rinorea</v>
          </cell>
          <cell r="C1132" t="str">
            <v>hummelii</v>
          </cell>
          <cell r="D1132" t="str">
            <v>Rinorea hummelii</v>
          </cell>
          <cell r="E1132" t="str">
            <v>Sprague</v>
          </cell>
          <cell r="F1132" t="str">
            <v>VIOLACEAE</v>
          </cell>
          <cell r="H1132" t="str">
            <v>INDETERMINADO</v>
          </cell>
        </row>
        <row r="1133">
          <cell r="A1133">
            <v>1132</v>
          </cell>
          <cell r="B1133" t="str">
            <v>Rinorea</v>
          </cell>
          <cell r="C1133" t="str">
            <v>sp</v>
          </cell>
          <cell r="D1133" t="str">
            <v>Rinorea sp</v>
          </cell>
          <cell r="F1133" t="str">
            <v>VIOLACEAE</v>
          </cell>
          <cell r="H1133" t="str">
            <v>INDETERMINADO</v>
          </cell>
        </row>
        <row r="1134">
          <cell r="A1134">
            <v>1133</v>
          </cell>
          <cell r="B1134" t="str">
            <v>Rinorea</v>
          </cell>
          <cell r="C1134" t="str">
            <v>squamata</v>
          </cell>
          <cell r="D1134" t="str">
            <v>Rinorea squamata</v>
          </cell>
          <cell r="E1134" t="str">
            <v>S. F. Blake</v>
          </cell>
          <cell r="F1134" t="str">
            <v>VIOLACEAE</v>
          </cell>
          <cell r="H1134" t="str">
            <v>INDETERMINADO</v>
          </cell>
        </row>
        <row r="1135">
          <cell r="A1135">
            <v>1134</v>
          </cell>
          <cell r="B1135" t="str">
            <v>Rinorea</v>
          </cell>
          <cell r="C1135" t="str">
            <v>sylvatica</v>
          </cell>
          <cell r="D1135" t="str">
            <v>Rinorea sylvatica</v>
          </cell>
          <cell r="E1135" t="str">
            <v>(Seem.) Kuntze</v>
          </cell>
          <cell r="F1135" t="str">
            <v>VIOLACEAE</v>
          </cell>
          <cell r="H1135" t="str">
            <v>HELIOFITO DURABLE</v>
          </cell>
        </row>
        <row r="1136">
          <cell r="A1136">
            <v>1135</v>
          </cell>
          <cell r="B1136" t="str">
            <v>Rollinia</v>
          </cell>
          <cell r="C1136" t="str">
            <v>danforthii</v>
          </cell>
          <cell r="D1136" t="str">
            <v>Rollinia danforthii</v>
          </cell>
          <cell r="E1136" t="str">
            <v>Standl.</v>
          </cell>
          <cell r="F1136" t="str">
            <v>ANNONACEAE</v>
          </cell>
          <cell r="G1136" t="str">
            <v>Anonillo</v>
          </cell>
          <cell r="H1136" t="str">
            <v>INDETERMINADO</v>
          </cell>
        </row>
        <row r="1137">
          <cell r="A1137">
            <v>1136</v>
          </cell>
          <cell r="B1137" t="str">
            <v>Rollinia</v>
          </cell>
          <cell r="C1137" t="str">
            <v>microsepala</v>
          </cell>
          <cell r="D1137" t="str">
            <v>Rollinia microsepala</v>
          </cell>
          <cell r="F1137" t="str">
            <v>ANNONACEAE</v>
          </cell>
          <cell r="H1137" t="str">
            <v>INDETERMINADO</v>
          </cell>
        </row>
        <row r="1138">
          <cell r="A1138">
            <v>1137</v>
          </cell>
          <cell r="B1138" t="str">
            <v>Rollinia</v>
          </cell>
          <cell r="C1138" t="str">
            <v>pittieri</v>
          </cell>
          <cell r="D1138" t="str">
            <v>Rollinia pittieri</v>
          </cell>
          <cell r="E1138" t="str">
            <v>Saff.</v>
          </cell>
          <cell r="F1138" t="str">
            <v>ANNONACEAE</v>
          </cell>
          <cell r="G1138" t="str">
            <v>Anonillo-Anón-Anonillo negro-Candelo-Majagua-Sik</v>
          </cell>
          <cell r="H1138" t="str">
            <v>HELIOFITO DURABLE</v>
          </cell>
        </row>
        <row r="1139">
          <cell r="A1139">
            <v>1138</v>
          </cell>
          <cell r="B1139" t="str">
            <v>Rollinia</v>
          </cell>
          <cell r="C1139" t="str">
            <v>sp</v>
          </cell>
          <cell r="D1139" t="str">
            <v>Rollinia sp</v>
          </cell>
          <cell r="F1139" t="str">
            <v>ANNONACEAE</v>
          </cell>
          <cell r="H1139" t="str">
            <v>HELIOFITO DURABLE</v>
          </cell>
        </row>
        <row r="1140">
          <cell r="A1140">
            <v>1139</v>
          </cell>
          <cell r="B1140" t="str">
            <v>Rondeletia</v>
          </cell>
          <cell r="C1140" t="str">
            <v>aspera</v>
          </cell>
          <cell r="D1140" t="str">
            <v>Rondeletia aspera</v>
          </cell>
          <cell r="F1140" t="str">
            <v>RUBIACEAE</v>
          </cell>
          <cell r="H1140" t="str">
            <v>INDETERMINADO</v>
          </cell>
        </row>
        <row r="1141">
          <cell r="A1141">
            <v>1140</v>
          </cell>
          <cell r="B1141" t="str">
            <v>Rondeletia</v>
          </cell>
          <cell r="C1141" t="str">
            <v>buddleioides</v>
          </cell>
          <cell r="D1141" t="str">
            <v>Rondeletia buddleioides</v>
          </cell>
          <cell r="E1141" t="str">
            <v>Benth.</v>
          </cell>
          <cell r="F1141" t="str">
            <v>RUBIACEAE</v>
          </cell>
          <cell r="H1141" t="str">
            <v>INDETERMINADO</v>
          </cell>
        </row>
        <row r="1142">
          <cell r="A1142">
            <v>1141</v>
          </cell>
          <cell r="B1142" t="str">
            <v>Rondeletia</v>
          </cell>
          <cell r="C1142" t="str">
            <v>sp</v>
          </cell>
          <cell r="D1142" t="str">
            <v>Rondeletia sp</v>
          </cell>
          <cell r="F1142" t="str">
            <v>RUBIACEAE</v>
          </cell>
          <cell r="H1142" t="str">
            <v>INDETERMINADO</v>
          </cell>
        </row>
        <row r="1143">
          <cell r="A1143">
            <v>1142</v>
          </cell>
          <cell r="B1143" t="str">
            <v>Roupala</v>
          </cell>
          <cell r="C1143" t="str">
            <v>complicata</v>
          </cell>
          <cell r="D1143" t="str">
            <v>Roupala complicata</v>
          </cell>
          <cell r="F1143" t="str">
            <v>PROTEACEAE</v>
          </cell>
          <cell r="H1143" t="str">
            <v>INDETERMINADO</v>
          </cell>
        </row>
        <row r="1144">
          <cell r="A1144">
            <v>1143</v>
          </cell>
          <cell r="B1144" t="str">
            <v>Roupala</v>
          </cell>
          <cell r="C1144" t="str">
            <v>montana</v>
          </cell>
          <cell r="D1144" t="str">
            <v>Roupala montana</v>
          </cell>
          <cell r="E1144" t="str">
            <v>Aubl.</v>
          </cell>
          <cell r="F1144" t="str">
            <v>PROTEACEAE</v>
          </cell>
          <cell r="G1144" t="str">
            <v>Danto hediondo-Carne asada</v>
          </cell>
          <cell r="H1144" t="str">
            <v>HELIOFITO DURABLE</v>
          </cell>
        </row>
        <row r="1145">
          <cell r="A1145">
            <v>1144</v>
          </cell>
          <cell r="B1145" t="str">
            <v>Roupala</v>
          </cell>
          <cell r="C1145" t="str">
            <v>sp</v>
          </cell>
          <cell r="D1145" t="str">
            <v>Roupala sp</v>
          </cell>
          <cell r="F1145" t="str">
            <v>PROTEACEAE</v>
          </cell>
          <cell r="H1145" t="str">
            <v>INDETERMINADO</v>
          </cell>
        </row>
        <row r="1146">
          <cell r="A1146">
            <v>1145</v>
          </cell>
          <cell r="B1146" t="str">
            <v>Rourea</v>
          </cell>
          <cell r="C1146" t="str">
            <v>glabra</v>
          </cell>
          <cell r="D1146" t="str">
            <v>Rourea glabra</v>
          </cell>
          <cell r="E1146" t="str">
            <v>Kunth</v>
          </cell>
          <cell r="F1146" t="str">
            <v>CONNARACEAE</v>
          </cell>
          <cell r="H1146" t="str">
            <v>INDETERMINADO</v>
          </cell>
        </row>
        <row r="1147">
          <cell r="A1147">
            <v>1146</v>
          </cell>
          <cell r="B1147" t="str">
            <v>Ruagea</v>
          </cell>
          <cell r="C1147" t="str">
            <v>glabra</v>
          </cell>
          <cell r="D1147" t="str">
            <v>Ruagea glabra</v>
          </cell>
          <cell r="E1147" t="str">
            <v>Triana &amp; Planch.</v>
          </cell>
          <cell r="F1147" t="str">
            <v>MELIACEAE</v>
          </cell>
          <cell r="H1147" t="str">
            <v>INDETERMINADO</v>
          </cell>
        </row>
        <row r="1148">
          <cell r="A1148">
            <v>1147</v>
          </cell>
          <cell r="B1148" t="str">
            <v>Ruagea</v>
          </cell>
          <cell r="C1148" t="str">
            <v>insignis</v>
          </cell>
          <cell r="D1148" t="str">
            <v>Ruagea insignis</v>
          </cell>
          <cell r="E1148" t="str">
            <v>(C. DC.) T. D. Penn.</v>
          </cell>
          <cell r="F1148" t="str">
            <v>MELIACEAE</v>
          </cell>
          <cell r="H1148" t="str">
            <v>INDETERMINADO</v>
          </cell>
        </row>
        <row r="1149">
          <cell r="A1149">
            <v>1148</v>
          </cell>
          <cell r="B1149" t="str">
            <v>Rudgea</v>
          </cell>
          <cell r="C1149" t="str">
            <v>cornifolia</v>
          </cell>
          <cell r="D1149" t="str">
            <v>Rudgea cornifolia</v>
          </cell>
          <cell r="E1149" t="str">
            <v>(Kunth) Standl.</v>
          </cell>
          <cell r="F1149" t="str">
            <v>RUBIACEAE</v>
          </cell>
          <cell r="H1149" t="str">
            <v>INDETERMINADO</v>
          </cell>
        </row>
        <row r="1150">
          <cell r="A1150">
            <v>1149</v>
          </cell>
          <cell r="B1150" t="str">
            <v>Rudgea</v>
          </cell>
          <cell r="C1150" t="str">
            <v>reducticalyx</v>
          </cell>
          <cell r="D1150" t="str">
            <v>Rudgea reducticalyx</v>
          </cell>
          <cell r="E1150" t="str">
            <v>Dwyer</v>
          </cell>
          <cell r="F1150" t="str">
            <v>RUBIACEAE</v>
          </cell>
          <cell r="H1150" t="str">
            <v>INDETERMINADO</v>
          </cell>
        </row>
        <row r="1151">
          <cell r="A1151">
            <v>1150</v>
          </cell>
          <cell r="B1151" t="str">
            <v>Rudgea</v>
          </cell>
          <cell r="C1151" t="str">
            <v>sp</v>
          </cell>
          <cell r="D1151" t="str">
            <v>Rudgea sp</v>
          </cell>
          <cell r="F1151" t="str">
            <v>RUBIACEAE</v>
          </cell>
          <cell r="H1151" t="str">
            <v>HELIOFITO DURABLE</v>
          </cell>
        </row>
        <row r="1152">
          <cell r="A1152">
            <v>1151</v>
          </cell>
          <cell r="B1152" t="str">
            <v>Ruptiliocarpon</v>
          </cell>
          <cell r="C1152" t="str">
            <v>caracolito</v>
          </cell>
          <cell r="D1152" t="str">
            <v>Ruptiliocarpon caracolito</v>
          </cell>
          <cell r="E1152" t="str">
            <v>Hammel &amp; N. Zamora</v>
          </cell>
          <cell r="F1152" t="str">
            <v>LEPIDOBOTRYACEAE</v>
          </cell>
          <cell r="G1152" t="str">
            <v>Caracolito-Caracolito-Cedro caracolito-Lépido</v>
          </cell>
          <cell r="H1152" t="str">
            <v>INDETERMINADO</v>
          </cell>
        </row>
        <row r="1153">
          <cell r="A1153">
            <v>1152</v>
          </cell>
          <cell r="B1153" t="str">
            <v>Rustia</v>
          </cell>
          <cell r="C1153" t="str">
            <v>costaricensis</v>
          </cell>
          <cell r="D1153" t="str">
            <v>Rustia costaricensis</v>
          </cell>
          <cell r="F1153" t="str">
            <v>RUBIACEAE</v>
          </cell>
          <cell r="H1153" t="str">
            <v>INDETERMINADO</v>
          </cell>
        </row>
        <row r="1154">
          <cell r="A1154">
            <v>1153</v>
          </cell>
          <cell r="B1154" t="str">
            <v>Rustia</v>
          </cell>
          <cell r="C1154" t="str">
            <v>occidentalis</v>
          </cell>
          <cell r="D1154" t="str">
            <v>Rustia occidentalis</v>
          </cell>
          <cell r="F1154" t="str">
            <v>RUBIACEAE</v>
          </cell>
          <cell r="H1154" t="str">
            <v>INDETERMINADO</v>
          </cell>
        </row>
        <row r="1155">
          <cell r="A1155">
            <v>1154</v>
          </cell>
          <cell r="B1155" t="str">
            <v>Ryania</v>
          </cell>
          <cell r="C1155" t="str">
            <v>speciosa</v>
          </cell>
          <cell r="D1155" t="str">
            <v>Ryania speciosa</v>
          </cell>
          <cell r="E1155" t="str">
            <v>Vahl</v>
          </cell>
          <cell r="F1155" t="str">
            <v>FLACOURTIACEAE</v>
          </cell>
          <cell r="G1155" t="str">
            <v>Cafecillo blanco</v>
          </cell>
          <cell r="H1155" t="str">
            <v>HELIOFITO DURABLE</v>
          </cell>
        </row>
        <row r="1156">
          <cell r="A1156">
            <v>1155</v>
          </cell>
          <cell r="B1156" t="str">
            <v>Sacoglottis</v>
          </cell>
          <cell r="C1156" t="str">
            <v>trichogyna</v>
          </cell>
          <cell r="D1156" t="str">
            <v>Sacoglottis trichogyna</v>
          </cell>
          <cell r="E1156" t="str">
            <v>Cuatrec.</v>
          </cell>
          <cell r="F1156" t="str">
            <v>HUMIRIACEAE</v>
          </cell>
          <cell r="G1156" t="str">
            <v>Titor-Danto Plomillo-Campana-Campano-Colmena-
Colmillo-Cucaracho danto-Erizo-Lorito-Terciopelo</v>
          </cell>
          <cell r="H1156" t="str">
            <v>ESCIOFITO</v>
          </cell>
        </row>
        <row r="1157">
          <cell r="A1157">
            <v>1156</v>
          </cell>
          <cell r="B1157" t="str">
            <v>Salacia</v>
          </cell>
          <cell r="C1157" t="str">
            <v>impressifolia</v>
          </cell>
          <cell r="D1157" t="str">
            <v>Salacia impressifolia</v>
          </cell>
          <cell r="E1157" t="str">
            <v>(Miers) A.C. Sm.</v>
          </cell>
          <cell r="F1157" t="str">
            <v>HIPPOCRATEACEAE</v>
          </cell>
          <cell r="H1157" t="str">
            <v>INDETERMINADO</v>
          </cell>
        </row>
        <row r="1158">
          <cell r="A1158">
            <v>1157</v>
          </cell>
          <cell r="B1158" t="str">
            <v>Salacia</v>
          </cell>
          <cell r="C1158" t="str">
            <v>petenensis</v>
          </cell>
          <cell r="D1158" t="str">
            <v>Salacia petenensis</v>
          </cell>
          <cell r="E1158" t="str">
            <v>Lundell</v>
          </cell>
          <cell r="F1158" t="str">
            <v>HIPPOCRATEACEAE</v>
          </cell>
          <cell r="H1158" t="str">
            <v>INDETERMINADO</v>
          </cell>
        </row>
        <row r="1159">
          <cell r="A1159">
            <v>1158</v>
          </cell>
          <cell r="B1159" t="str">
            <v>Salacia</v>
          </cell>
          <cell r="C1159" t="str">
            <v>sp</v>
          </cell>
          <cell r="D1159" t="str">
            <v>Salacia sp</v>
          </cell>
          <cell r="F1159" t="str">
            <v>HIPPOCRATEACEAE</v>
          </cell>
          <cell r="H1159" t="str">
            <v>INDETERMINADO</v>
          </cell>
        </row>
        <row r="1160">
          <cell r="A1160">
            <v>1159</v>
          </cell>
          <cell r="B1160" t="str">
            <v>Sapindus</v>
          </cell>
          <cell r="C1160" t="str">
            <v>saponaria</v>
          </cell>
          <cell r="D1160" t="str">
            <v>Sapindus saponaria</v>
          </cell>
          <cell r="F1160" t="str">
            <v>SAPINDACEAE</v>
          </cell>
          <cell r="H1160" t="str">
            <v>INDETERMINADO</v>
          </cell>
        </row>
        <row r="1161">
          <cell r="A1161">
            <v>1160</v>
          </cell>
          <cell r="B1161" t="str">
            <v>Sapium</v>
          </cell>
          <cell r="C1161" t="str">
            <v>aucuparium</v>
          </cell>
          <cell r="D1161" t="str">
            <v>Sapium aucuparium</v>
          </cell>
          <cell r="E1161" t="str">
            <v>Jacq.</v>
          </cell>
          <cell r="F1161" t="str">
            <v>EUPHORBIACEAE</v>
          </cell>
          <cell r="H1161" t="str">
            <v>HELIOFITO DURABLE</v>
          </cell>
        </row>
        <row r="1162">
          <cell r="A1162">
            <v>1161</v>
          </cell>
          <cell r="B1162" t="str">
            <v>Sapium</v>
          </cell>
          <cell r="C1162" t="str">
            <v>euryphyllum</v>
          </cell>
          <cell r="D1162" t="str">
            <v>Sapium euryphyllum</v>
          </cell>
          <cell r="F1162" t="str">
            <v>EUPHORBIACEAE</v>
          </cell>
          <cell r="H1162" t="str">
            <v>INDETERMINADO</v>
          </cell>
        </row>
        <row r="1163">
          <cell r="A1163">
            <v>1162</v>
          </cell>
          <cell r="B1163" t="str">
            <v>Sapium</v>
          </cell>
          <cell r="C1163" t="str">
            <v>glandulosum</v>
          </cell>
          <cell r="D1163" t="str">
            <v>Sapium glandulosum</v>
          </cell>
          <cell r="E1163" t="str">
            <v>(L.) Morong</v>
          </cell>
          <cell r="F1163" t="str">
            <v>EUPHORBIACEAE</v>
          </cell>
          <cell r="G1163" t="str">
            <v>Yos-Lechoso</v>
          </cell>
          <cell r="H1163" t="str">
            <v>HELIOFITO DURABLE</v>
          </cell>
        </row>
        <row r="1164">
          <cell r="A1164">
            <v>1163</v>
          </cell>
          <cell r="B1164" t="str">
            <v>Sapium</v>
          </cell>
          <cell r="C1164" t="str">
            <v>pachystachys</v>
          </cell>
          <cell r="D1164" t="str">
            <v>Sapium pachystachys</v>
          </cell>
          <cell r="E1164" t="str">
            <v>K. Schum. &amp; Pittier</v>
          </cell>
          <cell r="F1164" t="str">
            <v>EUPHORBIACEAE</v>
          </cell>
          <cell r="H1164" t="str">
            <v>INDETERMINADO</v>
          </cell>
        </row>
        <row r="1165">
          <cell r="A1165">
            <v>1164</v>
          </cell>
          <cell r="B1165" t="str">
            <v>Sapium</v>
          </cell>
          <cell r="C1165" t="str">
            <v>rigidifolium</v>
          </cell>
          <cell r="D1165" t="str">
            <v>Sapium rigidifolium</v>
          </cell>
          <cell r="E1165" t="str">
            <v>Huft</v>
          </cell>
          <cell r="F1165" t="str">
            <v>EUPHORBIACEAE</v>
          </cell>
          <cell r="G1165" t="str">
            <v>Yos-Lechoso</v>
          </cell>
          <cell r="H1165" t="str">
            <v>HELIOFITO DURABLE</v>
          </cell>
        </row>
        <row r="1166">
          <cell r="A1166">
            <v>1165</v>
          </cell>
          <cell r="B1166" t="str">
            <v>Sapium</v>
          </cell>
          <cell r="C1166" t="str">
            <v>sp</v>
          </cell>
          <cell r="D1166" t="str">
            <v>Sapium sp</v>
          </cell>
          <cell r="F1166" t="str">
            <v>EUPHORBIACEAE</v>
          </cell>
          <cell r="H1166" t="str">
            <v>HELIOFITO DURABLE</v>
          </cell>
        </row>
        <row r="1167">
          <cell r="A1167">
            <v>1166</v>
          </cell>
          <cell r="B1167" t="str">
            <v>Sapranthus</v>
          </cell>
          <cell r="C1167" t="str">
            <v>viridiflorus</v>
          </cell>
          <cell r="D1167" t="str">
            <v>Sapranthus viridiflorus</v>
          </cell>
          <cell r="E1167" t="str">
            <v>G. E. Schatz</v>
          </cell>
          <cell r="F1167" t="str">
            <v>ANNONACEAE</v>
          </cell>
          <cell r="H1167" t="str">
            <v>HELIOFITO DURABLE</v>
          </cell>
        </row>
        <row r="1168">
          <cell r="A1168">
            <v>1167</v>
          </cell>
          <cell r="B1168" t="str">
            <v>Sarcaulus</v>
          </cell>
          <cell r="C1168" t="str">
            <v>brasiliensis</v>
          </cell>
          <cell r="D1168" t="str">
            <v>Sarcaulus brasiliensis</v>
          </cell>
          <cell r="E1168" t="str">
            <v>(A. DC.) Eyma</v>
          </cell>
          <cell r="F1168" t="str">
            <v>SAPOTACEAE</v>
          </cell>
          <cell r="H1168" t="str">
            <v>ESCIOFITO</v>
          </cell>
        </row>
        <row r="1169">
          <cell r="A1169">
            <v>1168</v>
          </cell>
          <cell r="B1169" t="str">
            <v>Satyria</v>
          </cell>
          <cell r="C1169" t="str">
            <v>panurensis</v>
          </cell>
          <cell r="D1169" t="str">
            <v>Satyria panurensis</v>
          </cell>
          <cell r="E1169" t="str">
            <v>(Benth.) Benth. &amp; Hook.</v>
          </cell>
          <cell r="F1169" t="str">
            <v>ERICACEAE</v>
          </cell>
          <cell r="H1169" t="str">
            <v>INDETERMINADO</v>
          </cell>
        </row>
        <row r="1170">
          <cell r="A1170">
            <v>1169</v>
          </cell>
          <cell r="B1170" t="str">
            <v>Saurauia</v>
          </cell>
          <cell r="C1170" t="str">
            <v>sp</v>
          </cell>
          <cell r="D1170" t="str">
            <v>Saurauia sp</v>
          </cell>
          <cell r="F1170" t="str">
            <v>ACTINIDIACEAE</v>
          </cell>
          <cell r="G1170" t="str">
            <v>Moquillo</v>
          </cell>
          <cell r="H1170" t="str">
            <v>INDETERMINADO</v>
          </cell>
        </row>
        <row r="1171">
          <cell r="A1171">
            <v>1170</v>
          </cell>
          <cell r="B1171" t="str">
            <v>Saurauia</v>
          </cell>
          <cell r="C1171" t="str">
            <v>yasicae</v>
          </cell>
          <cell r="D1171" t="str">
            <v>Saurauia yasicae</v>
          </cell>
          <cell r="E1171" t="str">
            <v>Loes.</v>
          </cell>
          <cell r="F1171" t="str">
            <v>ACTINIDIACEAE</v>
          </cell>
          <cell r="H1171" t="str">
            <v>INDETERMINADO</v>
          </cell>
        </row>
        <row r="1172">
          <cell r="A1172">
            <v>1171</v>
          </cell>
          <cell r="B1172" t="str">
            <v>Schefflera</v>
          </cell>
          <cell r="C1172" t="str">
            <v>rodriguesiana</v>
          </cell>
          <cell r="D1172" t="str">
            <v>Schefflera rodriguesiana</v>
          </cell>
          <cell r="E1172" t="str">
            <v>Frodin ex M. J. Cannon &amp; Cannon</v>
          </cell>
          <cell r="F1172" t="str">
            <v>ARALIACEAE</v>
          </cell>
          <cell r="G1172" t="str">
            <v>Papayillo</v>
          </cell>
          <cell r="H1172" t="str">
            <v>HELIOFITO DURABLE</v>
          </cell>
        </row>
        <row r="1173">
          <cell r="A1173">
            <v>1172</v>
          </cell>
          <cell r="B1173" t="str">
            <v>Schefflera</v>
          </cell>
          <cell r="C1173" t="str">
            <v>morototoni</v>
          </cell>
          <cell r="D1173" t="str">
            <v>Schefflera morototoni</v>
          </cell>
          <cell r="E1173" t="str">
            <v>(Aubl.) Maguire, Steyerm. &amp; Frodin</v>
          </cell>
          <cell r="F1173" t="str">
            <v>ARALIACEAE</v>
          </cell>
          <cell r="G1173" t="str">
            <v>Cola de pava-Fosforillo-Fruta de pava-Guarumo-Guarumo 
de montaña-Guarumón-Mano de león-Panamá-Papayillo-Papelillo-Pava-Pavillo-Pavo-Pavo macho-Probado</v>
          </cell>
          <cell r="H1173" t="str">
            <v>HELIOFITO DURABLE</v>
          </cell>
        </row>
        <row r="1174">
          <cell r="A1174">
            <v>1173</v>
          </cell>
          <cell r="B1174" t="str">
            <v>Schefflera</v>
          </cell>
          <cell r="C1174" t="str">
            <v>sp</v>
          </cell>
          <cell r="D1174" t="str">
            <v>Schefflera sp</v>
          </cell>
          <cell r="F1174" t="str">
            <v>ARALIACEAE</v>
          </cell>
          <cell r="H1174" t="str">
            <v>HELIOFITO DURABLE</v>
          </cell>
        </row>
        <row r="1175">
          <cell r="A1175">
            <v>1174</v>
          </cell>
          <cell r="B1175" t="str">
            <v>Schlegelia</v>
          </cell>
          <cell r="C1175" t="str">
            <v>sp</v>
          </cell>
          <cell r="D1175" t="str">
            <v>Schlegelia sp</v>
          </cell>
          <cell r="F1175" t="str">
            <v>SCROPHULARIACEAE</v>
          </cell>
          <cell r="H1175" t="str">
            <v>INDETERMINADO</v>
          </cell>
        </row>
        <row r="1176">
          <cell r="A1176">
            <v>1175</v>
          </cell>
          <cell r="B1176" t="str">
            <v>Schoepfia</v>
          </cell>
          <cell r="C1176" t="str">
            <v>sp</v>
          </cell>
          <cell r="D1176" t="str">
            <v>Schoepfia sp</v>
          </cell>
          <cell r="F1176" t="str">
            <v>OLACACEAE</v>
          </cell>
          <cell r="H1176" t="str">
            <v>INDETERMINADO</v>
          </cell>
        </row>
        <row r="1177">
          <cell r="A1177">
            <v>1176</v>
          </cell>
          <cell r="B1177" t="str">
            <v>Schizolobium</v>
          </cell>
          <cell r="C1177" t="str">
            <v>parahyba</v>
          </cell>
          <cell r="D1177" t="str">
            <v>Schizolobium parahyba</v>
          </cell>
          <cell r="E1177" t="str">
            <v>(Vell.) S. F. Blake</v>
          </cell>
          <cell r="F1177" t="str">
            <v>FABACEAE/CAES.</v>
          </cell>
          <cell r="G1177" t="str">
            <v>Gallinazo-Caña fístula-Cañafistol-Gallinazo-
Gallinazo del Pacífico-Gavilán-Zorra</v>
          </cell>
          <cell r="H1177" t="str">
            <v>INDETERMINADO</v>
          </cell>
        </row>
        <row r="1178">
          <cell r="A1178">
            <v>1177</v>
          </cell>
          <cell r="B1178" t="str">
            <v>Schoepfia</v>
          </cell>
          <cell r="C1178" t="str">
            <v>schreberi</v>
          </cell>
          <cell r="D1178" t="str">
            <v>Schoepfia schreberi</v>
          </cell>
          <cell r="F1178" t="str">
            <v>OLACACEAE</v>
          </cell>
          <cell r="H1178" t="str">
            <v>INDETERMINADO</v>
          </cell>
        </row>
        <row r="1179">
          <cell r="A1179">
            <v>1178</v>
          </cell>
          <cell r="B1179" t="str">
            <v>Sclerolobium</v>
          </cell>
          <cell r="C1179" t="str">
            <v>costaricense</v>
          </cell>
          <cell r="D1179" t="str">
            <v>Sclerolobium costaricense</v>
          </cell>
          <cell r="E1179" t="str">
            <v>N. Zamora &amp; Poveda</v>
          </cell>
          <cell r="F1179" t="str">
            <v>FABACEAE/CAES.</v>
          </cell>
          <cell r="G1179" t="str">
            <v>Tostado</v>
          </cell>
          <cell r="H1179" t="str">
            <v>HELIOFITO DURABLE</v>
          </cell>
        </row>
        <row r="1180">
          <cell r="A1180">
            <v>1179</v>
          </cell>
          <cell r="B1180" t="str">
            <v>Securidaca</v>
          </cell>
          <cell r="C1180" t="str">
            <v>diversifolia</v>
          </cell>
          <cell r="D1180" t="str">
            <v>Securidaca diversifolia</v>
          </cell>
          <cell r="E1180" t="str">
            <v>Pol.</v>
          </cell>
          <cell r="F1180" t="str">
            <v>POLYGALACEAE</v>
          </cell>
          <cell r="H1180" t="str">
            <v>INDETERMINADO</v>
          </cell>
        </row>
        <row r="1181">
          <cell r="A1181">
            <v>1180</v>
          </cell>
          <cell r="B1181" t="str">
            <v>Senna</v>
          </cell>
          <cell r="C1181" t="str">
            <v>papillosa</v>
          </cell>
          <cell r="D1181" t="str">
            <v>Senna papillosa</v>
          </cell>
          <cell r="E1181" t="str">
            <v>(Britton &amp; Rose) H. S. Irwin &amp; Barneby</v>
          </cell>
          <cell r="F1181" t="str">
            <v>FABACEAE/CAES.</v>
          </cell>
          <cell r="G1181" t="str">
            <v>Candelillo-Caraito-Vainillo</v>
          </cell>
          <cell r="H1181" t="str">
            <v>INDETERMINADO</v>
          </cell>
        </row>
        <row r="1182">
          <cell r="A1182">
            <v>1181</v>
          </cell>
          <cell r="B1182" t="str">
            <v>Senna</v>
          </cell>
          <cell r="C1182" t="str">
            <v>spectabilis</v>
          </cell>
          <cell r="D1182" t="str">
            <v>Senna spectabilis</v>
          </cell>
          <cell r="E1182" t="str">
            <v>(DC.) H. S. Irwin &amp; Barneby</v>
          </cell>
          <cell r="F1182" t="str">
            <v>FABACEAE/CAES.</v>
          </cell>
          <cell r="H1182" t="str">
            <v>INDETERMINADO</v>
          </cell>
        </row>
        <row r="1183">
          <cell r="A1183">
            <v>1182</v>
          </cell>
          <cell r="B1183" t="str">
            <v>Serjania</v>
          </cell>
          <cell r="C1183" t="str">
            <v>aff. atrolineata</v>
          </cell>
          <cell r="D1183" t="str">
            <v>Serjania aff. atrolineata</v>
          </cell>
          <cell r="E1183" t="str">
            <v>Sauvalle &amp; C. Wright</v>
          </cell>
          <cell r="F1183" t="str">
            <v>SAPINDACEAE</v>
          </cell>
          <cell r="H1183" t="str">
            <v>INDETERMINADO</v>
          </cell>
        </row>
        <row r="1184">
          <cell r="A1184">
            <v>1183</v>
          </cell>
          <cell r="B1184" t="str">
            <v>Serjania</v>
          </cell>
          <cell r="C1184" t="str">
            <v>decapleuria</v>
          </cell>
          <cell r="D1184" t="str">
            <v>Serjania decapleuria</v>
          </cell>
          <cell r="E1184" t="str">
            <v>Croat</v>
          </cell>
          <cell r="F1184" t="str">
            <v>SAPINDACEAE</v>
          </cell>
          <cell r="H1184" t="str">
            <v>INDETERMINADO</v>
          </cell>
        </row>
        <row r="1185">
          <cell r="A1185">
            <v>1184</v>
          </cell>
          <cell r="B1185" t="str">
            <v>Serjania</v>
          </cell>
          <cell r="C1185" t="str">
            <v>grandis</v>
          </cell>
          <cell r="D1185" t="str">
            <v>Serjania grandis</v>
          </cell>
          <cell r="E1185" t="str">
            <v>Seem.</v>
          </cell>
          <cell r="F1185" t="str">
            <v>SAPINDACEAE</v>
          </cell>
          <cell r="H1185" t="str">
            <v>INDETERMINADO</v>
          </cell>
        </row>
        <row r="1186">
          <cell r="A1186">
            <v>1185</v>
          </cell>
          <cell r="B1186" t="str">
            <v>Serjania</v>
          </cell>
          <cell r="C1186" t="str">
            <v>macrocarpa</v>
          </cell>
          <cell r="D1186" t="str">
            <v>Serjania macrocarpa</v>
          </cell>
          <cell r="E1186" t="str">
            <v>Standl. &amp; Steyerm.</v>
          </cell>
          <cell r="F1186" t="str">
            <v>SAPINDACEAE</v>
          </cell>
          <cell r="H1186" t="str">
            <v>INDETERMINADO</v>
          </cell>
        </row>
        <row r="1187">
          <cell r="A1187">
            <v>1186</v>
          </cell>
          <cell r="B1187" t="str">
            <v>Serjania</v>
          </cell>
          <cell r="C1187" t="str">
            <v>mexicana</v>
          </cell>
          <cell r="D1187" t="str">
            <v>Serjania mexicana</v>
          </cell>
          <cell r="E1187" t="str">
            <v>(L.) Willd.</v>
          </cell>
          <cell r="F1187" t="str">
            <v>SAPINDACEAE</v>
          </cell>
          <cell r="H1187" t="str">
            <v>INDETERMINADO</v>
          </cell>
        </row>
        <row r="1188">
          <cell r="A1188">
            <v>1187</v>
          </cell>
          <cell r="B1188" t="str">
            <v>Sideroxylon</v>
          </cell>
          <cell r="C1188" t="str">
            <v>capiri</v>
          </cell>
          <cell r="D1188" t="str">
            <v>Sideroxylon capiri</v>
          </cell>
          <cell r="F1188" t="str">
            <v>SAPOTACEAE</v>
          </cell>
          <cell r="G1188" t="str">
            <v>Caracolillo-Danto-Danto amarillo-Dri-Níspero 
de monte-Tempisque</v>
          </cell>
          <cell r="H1188" t="str">
            <v>INDETERMINADO</v>
          </cell>
        </row>
        <row r="1189">
          <cell r="A1189">
            <v>1188</v>
          </cell>
          <cell r="B1189" t="str">
            <v>Sideroxylon</v>
          </cell>
          <cell r="C1189" t="str">
            <v>contrerasii</v>
          </cell>
          <cell r="D1189" t="str">
            <v>Sideroxylon contrerasii</v>
          </cell>
          <cell r="E1189" t="str">
            <v>(Lundell) T. D. Penn.</v>
          </cell>
          <cell r="F1189" t="str">
            <v>SAPOTACEAE</v>
          </cell>
          <cell r="H1189" t="str">
            <v>ESCIOFITO</v>
          </cell>
        </row>
        <row r="1190">
          <cell r="A1190">
            <v>1189</v>
          </cell>
          <cell r="B1190" t="str">
            <v>Sideroxylon</v>
          </cell>
          <cell r="C1190" t="str">
            <v>sp</v>
          </cell>
          <cell r="D1190" t="str">
            <v>Sideroxylon sp</v>
          </cell>
          <cell r="F1190" t="str">
            <v>SAPOTACEAE</v>
          </cell>
          <cell r="G1190" t="str">
            <v>Espino</v>
          </cell>
          <cell r="H1190" t="str">
            <v>INDETERMINADO</v>
          </cell>
        </row>
        <row r="1191">
          <cell r="A1191">
            <v>1190</v>
          </cell>
          <cell r="B1191" t="str">
            <v>Simaba</v>
          </cell>
          <cell r="C1191" t="str">
            <v>polyphylla</v>
          </cell>
          <cell r="D1191" t="str">
            <v>Simaba polyphylla</v>
          </cell>
          <cell r="F1191" t="str">
            <v>SIMAROUBACEAE</v>
          </cell>
          <cell r="H1191" t="str">
            <v>INDETERMINADO</v>
          </cell>
        </row>
        <row r="1192">
          <cell r="A1192">
            <v>1191</v>
          </cell>
          <cell r="B1192" t="str">
            <v>Simarouba</v>
          </cell>
          <cell r="C1192" t="str">
            <v>amara</v>
          </cell>
          <cell r="D1192" t="str">
            <v>Simarouba amara</v>
          </cell>
          <cell r="E1192" t="str">
            <v>Aubl.</v>
          </cell>
          <cell r="F1192" t="str">
            <v>SIMAROUBACEAE</v>
          </cell>
          <cell r="G1192" t="str">
            <v>Aceituno-Aceituno negro</v>
          </cell>
          <cell r="H1192" t="str">
            <v>HELIOFITO DURABLE</v>
          </cell>
        </row>
        <row r="1193">
          <cell r="A1193">
            <v>1192</v>
          </cell>
          <cell r="B1193" t="str">
            <v>Simarouba</v>
          </cell>
          <cell r="C1193" t="str">
            <v>glauca</v>
          </cell>
          <cell r="D1193" t="str">
            <v>Simarouba glauca</v>
          </cell>
          <cell r="F1193" t="str">
            <v>SIMAROUBACEAE</v>
          </cell>
          <cell r="G1193" t="str">
            <v>Aceituno-Aceituno negro-Manteco-Negrito-Olivo-Zapatero</v>
          </cell>
          <cell r="H1193" t="str">
            <v>INDETERMINADO</v>
          </cell>
        </row>
        <row r="1194">
          <cell r="A1194">
            <v>1193</v>
          </cell>
          <cell r="B1194" t="str">
            <v>Simira</v>
          </cell>
          <cell r="C1194" t="str">
            <v>maxonii</v>
          </cell>
          <cell r="D1194" t="str">
            <v>Simira maxonii</v>
          </cell>
          <cell r="E1194" t="str">
            <v>(Standl.) Steyerm.</v>
          </cell>
          <cell r="F1194" t="str">
            <v>RUBIACEAE</v>
          </cell>
          <cell r="G1194" t="str">
            <v>Guaitil colorado-Guaitil-Inkwood-Jagua colorado
-Jagua de montaña-Siguatil-Yiguaitil</v>
          </cell>
          <cell r="H1194" t="str">
            <v>HELIOFITO DURABLE</v>
          </cell>
        </row>
        <row r="1195">
          <cell r="A1195">
            <v>1194</v>
          </cell>
          <cell r="B1195" t="str">
            <v>Siparuna</v>
          </cell>
          <cell r="C1195" t="str">
            <v>andina</v>
          </cell>
          <cell r="D1195" t="str">
            <v>Siparuna andina</v>
          </cell>
          <cell r="E1195" t="str">
            <v>(Tul.) A. DC.</v>
          </cell>
          <cell r="F1195" t="str">
            <v>MONIMIACEAE</v>
          </cell>
          <cell r="H1195" t="str">
            <v>INDETERMINADO</v>
          </cell>
        </row>
        <row r="1196">
          <cell r="A1196">
            <v>1195</v>
          </cell>
          <cell r="B1196" t="str">
            <v>Siparuna</v>
          </cell>
          <cell r="C1196" t="str">
            <v>cuspidata</v>
          </cell>
          <cell r="D1196" t="str">
            <v>Siparuna cuspidata</v>
          </cell>
          <cell r="E1196" t="str">
            <v>(Tul.) A. DC.</v>
          </cell>
          <cell r="F1196" t="str">
            <v>MONIMIACEAE</v>
          </cell>
          <cell r="H1196" t="str">
            <v>HELIOFITO DURABLE</v>
          </cell>
        </row>
        <row r="1197">
          <cell r="A1197">
            <v>1196</v>
          </cell>
          <cell r="B1197" t="str">
            <v>Siparuna</v>
          </cell>
          <cell r="C1197" t="str">
            <v>guianensis</v>
          </cell>
          <cell r="D1197" t="str">
            <v>Siparuna guianensis</v>
          </cell>
          <cell r="E1197" t="str">
            <v>Aubl.</v>
          </cell>
          <cell r="F1197" t="str">
            <v>MONIMIACEAE</v>
          </cell>
          <cell r="H1197" t="str">
            <v>HELIOFITO DURABLE</v>
          </cell>
        </row>
        <row r="1198">
          <cell r="A1198">
            <v>1197</v>
          </cell>
          <cell r="B1198" t="str">
            <v>Siparuna</v>
          </cell>
          <cell r="C1198" t="str">
            <v>pauciflora</v>
          </cell>
          <cell r="D1198" t="str">
            <v>Siparuna pauciflora</v>
          </cell>
          <cell r="E1198" t="str">
            <v>(Beurl.) A. DC.</v>
          </cell>
          <cell r="F1198" t="str">
            <v>MONIMIACEAE</v>
          </cell>
          <cell r="H1198" t="str">
            <v>INDETERMINADO</v>
          </cell>
        </row>
        <row r="1199">
          <cell r="A1199">
            <v>1198</v>
          </cell>
          <cell r="B1199" t="str">
            <v>Siparuna</v>
          </cell>
          <cell r="C1199" t="str">
            <v>sp</v>
          </cell>
          <cell r="D1199" t="str">
            <v>Siparuna sp</v>
          </cell>
          <cell r="F1199" t="str">
            <v>MONIMIACEAE</v>
          </cell>
          <cell r="H1199" t="str">
            <v>HELIOFITO DURABLE</v>
          </cell>
        </row>
        <row r="1200">
          <cell r="A1200">
            <v>1199</v>
          </cell>
          <cell r="B1200" t="str">
            <v>Siparuna</v>
          </cell>
          <cell r="C1200" t="str">
            <v>tonduziana</v>
          </cell>
          <cell r="D1200" t="str">
            <v>Siparuna tonduziana</v>
          </cell>
          <cell r="E1200" t="str">
            <v>Perkins</v>
          </cell>
          <cell r="F1200" t="str">
            <v>MONIMIACEAE</v>
          </cell>
          <cell r="H1200" t="str">
            <v>INDETERMINADO</v>
          </cell>
        </row>
        <row r="1201">
          <cell r="A1201">
            <v>1200</v>
          </cell>
          <cell r="B1201" t="str">
            <v>Sloanea</v>
          </cell>
          <cell r="C1201" t="str">
            <v>brachytepala</v>
          </cell>
          <cell r="D1201" t="str">
            <v>Sloanea brachytepala</v>
          </cell>
          <cell r="F1201" t="str">
            <v>ELAEOCARPACEAE</v>
          </cell>
          <cell r="H1201" t="str">
            <v>INDETERMINADO</v>
          </cell>
        </row>
        <row r="1202">
          <cell r="A1202">
            <v>1201</v>
          </cell>
          <cell r="B1202" t="str">
            <v>Sloanea</v>
          </cell>
          <cell r="C1202" t="str">
            <v>faginea</v>
          </cell>
          <cell r="D1202" t="str">
            <v>Sloanea faginea</v>
          </cell>
          <cell r="E1202" t="str">
            <v>Standl.</v>
          </cell>
          <cell r="F1202" t="str">
            <v>ELAEOCARPACEAE</v>
          </cell>
          <cell r="G1202" t="str">
            <v>Paleta-Abrojo-Peine de mico-Terciopelo</v>
          </cell>
          <cell r="H1202" t="str">
            <v>HELIOFITO DURABLE</v>
          </cell>
        </row>
        <row r="1203">
          <cell r="A1203">
            <v>1202</v>
          </cell>
          <cell r="B1203" t="str">
            <v>Sloanea</v>
          </cell>
          <cell r="C1203" t="str">
            <v>geniculata</v>
          </cell>
          <cell r="D1203" t="str">
            <v>Sloanea geniculata</v>
          </cell>
          <cell r="E1203" t="str">
            <v>Damon A. Sm.</v>
          </cell>
          <cell r="F1203" t="str">
            <v>ELAEOCARPACEAE</v>
          </cell>
          <cell r="H1203" t="str">
            <v>HELIOFITO DURABLE</v>
          </cell>
        </row>
        <row r="1204">
          <cell r="A1204">
            <v>1203</v>
          </cell>
          <cell r="B1204" t="str">
            <v>Sloanea</v>
          </cell>
          <cell r="C1204" t="str">
            <v>guapilensis</v>
          </cell>
          <cell r="D1204" t="str">
            <v>Sloanea guapilensis</v>
          </cell>
          <cell r="F1204" t="str">
            <v>ELAEOCARPACEAE</v>
          </cell>
          <cell r="G1204" t="str">
            <v>Abrojo-Gambón-Zopilote</v>
          </cell>
          <cell r="H1204" t="str">
            <v>INDETERMINADO</v>
          </cell>
        </row>
        <row r="1205">
          <cell r="A1205">
            <v>1204</v>
          </cell>
          <cell r="B1205" t="str">
            <v>Sloanea</v>
          </cell>
          <cell r="C1205" t="str">
            <v>guianensis</v>
          </cell>
          <cell r="D1205" t="str">
            <v>Sloanea guianensis</v>
          </cell>
          <cell r="E1205" t="str">
            <v>(Aubl.) Benth.</v>
          </cell>
          <cell r="F1205" t="str">
            <v>ELAEOCARPACEAE</v>
          </cell>
          <cell r="H1205" t="str">
            <v>HELIOFITO DURABLE</v>
          </cell>
        </row>
        <row r="1206">
          <cell r="A1206">
            <v>1205</v>
          </cell>
          <cell r="B1206" t="str">
            <v>Sloanea</v>
          </cell>
          <cell r="C1206" t="str">
            <v>laevigata</v>
          </cell>
          <cell r="D1206" t="str">
            <v>Sloanea laevigata</v>
          </cell>
          <cell r="E1206" t="str">
            <v>Damon A. Sm.</v>
          </cell>
          <cell r="F1206" t="str">
            <v>ELAEOCARPACEAE</v>
          </cell>
          <cell r="H1206" t="str">
            <v>INDETERMINADO</v>
          </cell>
        </row>
        <row r="1207">
          <cell r="A1207">
            <v>1206</v>
          </cell>
          <cell r="B1207" t="str">
            <v>Sloanea</v>
          </cell>
          <cell r="C1207" t="str">
            <v>latifolia</v>
          </cell>
          <cell r="D1207" t="str">
            <v>Sloanea latifolia</v>
          </cell>
          <cell r="E1207" t="str">
            <v>(Rich.) k. Schum</v>
          </cell>
          <cell r="F1207" t="str">
            <v>ELAEOCARPACEAE</v>
          </cell>
          <cell r="G1207" t="str">
            <v>Paleta-Terciopelo</v>
          </cell>
          <cell r="H1207" t="str">
            <v>HELIOFITO DURABLE</v>
          </cell>
        </row>
        <row r="1208">
          <cell r="A1208">
            <v>1207</v>
          </cell>
          <cell r="B1208" t="str">
            <v>Sloanea</v>
          </cell>
          <cell r="C1208" t="str">
            <v>laurifolia</v>
          </cell>
          <cell r="D1208" t="str">
            <v>Sloanea laurifolia</v>
          </cell>
          <cell r="E1208" t="str">
            <v>(Benth.) Benth.</v>
          </cell>
          <cell r="F1208" t="str">
            <v>ELAEOCARPACEAE</v>
          </cell>
          <cell r="G1208" t="str">
            <v>Abrojo-Güellaperro</v>
          </cell>
          <cell r="H1208" t="str">
            <v>HELIOFITO DURABLE</v>
          </cell>
        </row>
        <row r="1209">
          <cell r="A1209">
            <v>1208</v>
          </cell>
          <cell r="B1209" t="str">
            <v>Sloanea</v>
          </cell>
          <cell r="C1209" t="str">
            <v>ligulata</v>
          </cell>
          <cell r="D1209" t="str">
            <v>Sloanea ligulata</v>
          </cell>
          <cell r="F1209" t="str">
            <v>ELAEOCARPACEAE</v>
          </cell>
          <cell r="H1209" t="str">
            <v>INDETERMINADO</v>
          </cell>
        </row>
        <row r="1210">
          <cell r="A1210">
            <v>1209</v>
          </cell>
          <cell r="B1210" t="str">
            <v>Sloanea</v>
          </cell>
          <cell r="C1210" t="str">
            <v>longipes</v>
          </cell>
          <cell r="D1210" t="str">
            <v>Sloanea longipes</v>
          </cell>
          <cell r="E1210" t="str">
            <v>Ducke</v>
          </cell>
          <cell r="F1210" t="str">
            <v>ELAEOCARPACEAE</v>
          </cell>
          <cell r="H1210" t="str">
            <v>INDETERMINADO</v>
          </cell>
        </row>
        <row r="1211">
          <cell r="A1211">
            <v>1210</v>
          </cell>
          <cell r="B1211" t="str">
            <v>Sloanea</v>
          </cell>
          <cell r="C1211" t="str">
            <v>marcescens</v>
          </cell>
          <cell r="D1211" t="str">
            <v>Sloanea marcescens</v>
          </cell>
          <cell r="E1211" t="str">
            <v>Damon A. Sm.</v>
          </cell>
          <cell r="F1211" t="str">
            <v>ELAEOCARPACEAE</v>
          </cell>
          <cell r="H1211" t="str">
            <v>INDETERMINADO</v>
          </cell>
        </row>
        <row r="1212">
          <cell r="A1212">
            <v>1211</v>
          </cell>
          <cell r="B1212" t="str">
            <v>Sloanea</v>
          </cell>
          <cell r="C1212" t="str">
            <v>medusula</v>
          </cell>
          <cell r="D1212" t="str">
            <v>Sloanea medusula</v>
          </cell>
          <cell r="E1212" t="str">
            <v>K. Schum. &amp; Pittier</v>
          </cell>
          <cell r="F1212" t="str">
            <v>ELAEOCARPACEAE</v>
          </cell>
          <cell r="G1212" t="str">
            <v>Terciopelo-Abrojo-Güellaperro-Mano de león</v>
          </cell>
          <cell r="H1212" t="str">
            <v>HELIOFITO DURABLE</v>
          </cell>
        </row>
        <row r="1213">
          <cell r="A1213">
            <v>1212</v>
          </cell>
          <cell r="B1213" t="str">
            <v>Sloanea</v>
          </cell>
          <cell r="C1213" t="str">
            <v>meianthera</v>
          </cell>
          <cell r="D1213" t="str">
            <v>Sloanea meianthera</v>
          </cell>
          <cell r="E1213" t="str">
            <v>Donn. Sm.</v>
          </cell>
          <cell r="F1213" t="str">
            <v>ELAEOCARPACEAE</v>
          </cell>
          <cell r="H1213" t="str">
            <v>HELIOFITO DURABLE</v>
          </cell>
        </row>
        <row r="1214">
          <cell r="A1214">
            <v>1213</v>
          </cell>
          <cell r="B1214" t="str">
            <v>Sloanea</v>
          </cell>
          <cell r="C1214" t="str">
            <v>obtusifolia</v>
          </cell>
          <cell r="D1214" t="str">
            <v>Sloanea obtusifolia</v>
          </cell>
          <cell r="E1214" t="str">
            <v>(Moric.) K. Schum.</v>
          </cell>
          <cell r="F1214" t="str">
            <v>ELAEOCARPACEAE</v>
          </cell>
          <cell r="H1214" t="str">
            <v>INDETERMINADO</v>
          </cell>
        </row>
        <row r="1215">
          <cell r="A1215">
            <v>1214</v>
          </cell>
          <cell r="B1215" t="str">
            <v>Sloanea</v>
          </cell>
          <cell r="C1215" t="str">
            <v>picapica</v>
          </cell>
          <cell r="D1215" t="str">
            <v>Sloanea picapica</v>
          </cell>
          <cell r="F1215" t="str">
            <v>ELAEOCARPACEAE</v>
          </cell>
          <cell r="G1215" t="str">
            <v>Abrojo-Pica pica-Zopilote</v>
          </cell>
          <cell r="H1215" t="str">
            <v>INDETERMINADO</v>
          </cell>
        </row>
        <row r="1216">
          <cell r="A1216">
            <v>1215</v>
          </cell>
          <cell r="B1216" t="str">
            <v>Sloanea</v>
          </cell>
          <cell r="C1216" t="str">
            <v>pilosa</v>
          </cell>
          <cell r="D1216" t="str">
            <v>Sloanea pilosa</v>
          </cell>
          <cell r="F1216" t="str">
            <v>ELAEOCARPACEAE</v>
          </cell>
          <cell r="H1216" t="str">
            <v>INDETERMINADO</v>
          </cell>
        </row>
        <row r="1217">
          <cell r="A1217">
            <v>1216</v>
          </cell>
          <cell r="B1217" t="str">
            <v>Sloanea</v>
          </cell>
          <cell r="C1217" t="str">
            <v>sp</v>
          </cell>
          <cell r="D1217" t="str">
            <v>Sloanea sp</v>
          </cell>
          <cell r="F1217" t="str">
            <v>ELAEOCARPACEAE</v>
          </cell>
          <cell r="G1217" t="str">
            <v>Alma negra</v>
          </cell>
          <cell r="H1217" t="str">
            <v>HELIOFITO DURABLE</v>
          </cell>
        </row>
        <row r="1218">
          <cell r="A1218">
            <v>1217</v>
          </cell>
          <cell r="B1218" t="str">
            <v>Sloanea</v>
          </cell>
          <cell r="C1218" t="str">
            <v>sulcata</v>
          </cell>
          <cell r="D1218" t="str">
            <v>Sloanea sulcata</v>
          </cell>
          <cell r="E1218" t="str">
            <v>Damon A. Sm.</v>
          </cell>
          <cell r="F1218" t="str">
            <v>ELAEOCARPACEAE</v>
          </cell>
          <cell r="G1218" t="str">
            <v>Abrojo</v>
          </cell>
          <cell r="H1218" t="str">
            <v>INDETERMINADO</v>
          </cell>
        </row>
        <row r="1219">
          <cell r="A1219">
            <v>1218</v>
          </cell>
          <cell r="B1219" t="str">
            <v>Sloanea</v>
          </cell>
          <cell r="C1219" t="str">
            <v>terniflora</v>
          </cell>
          <cell r="D1219" t="str">
            <v>Sloanea terniflora</v>
          </cell>
          <cell r="F1219" t="str">
            <v>ELAEOCARPACEAE</v>
          </cell>
          <cell r="G1219" t="str">
            <v>Picapica-Terciopelo</v>
          </cell>
          <cell r="H1219" t="str">
            <v>INDETERMINADO</v>
          </cell>
        </row>
        <row r="1220">
          <cell r="A1220">
            <v>1219</v>
          </cell>
          <cell r="B1220" t="str">
            <v>Sloanea</v>
          </cell>
          <cell r="C1220" t="str">
            <v>tuerckheimii</v>
          </cell>
          <cell r="D1220" t="str">
            <v>Sloanea tuerckheimii</v>
          </cell>
          <cell r="E1220" t="str">
            <v>Donn. Sm.</v>
          </cell>
          <cell r="F1220" t="str">
            <v>ELAEOCARPACEAE</v>
          </cell>
          <cell r="G1220" t="str">
            <v>Terciopelo</v>
          </cell>
          <cell r="H1220" t="str">
            <v>INDETERMINADO</v>
          </cell>
        </row>
        <row r="1221">
          <cell r="A1221">
            <v>1220</v>
          </cell>
          <cell r="B1221" t="str">
            <v>Socratea</v>
          </cell>
          <cell r="C1221" t="str">
            <v>exorrhiza</v>
          </cell>
          <cell r="D1221" t="str">
            <v>Socratea exorrhiza</v>
          </cell>
          <cell r="E1221" t="str">
            <v>(Mart.) H. Wendl.</v>
          </cell>
          <cell r="F1221" t="str">
            <v>ARECACEAE</v>
          </cell>
          <cell r="G1221" t="str">
            <v>Palmito amargo-Chonta-Chonta Patona-Huk-Jála-Kúk
-Maquenque-Palmilera-Palmito-Stiftpalm</v>
          </cell>
          <cell r="H1221" t="str">
            <v>ESCIOFITO</v>
          </cell>
        </row>
        <row r="1222">
          <cell r="A1222">
            <v>1221</v>
          </cell>
          <cell r="B1222" t="str">
            <v>Solanum</v>
          </cell>
          <cell r="C1222" t="str">
            <v>aturense</v>
          </cell>
          <cell r="D1222" t="str">
            <v>Solanum aturense</v>
          </cell>
          <cell r="E1222" t="str">
            <v>Dunal</v>
          </cell>
          <cell r="F1222" t="str">
            <v>SOLANACEAE</v>
          </cell>
          <cell r="H1222" t="str">
            <v>INDETERMINADO</v>
          </cell>
        </row>
        <row r="1223">
          <cell r="A1223">
            <v>1222</v>
          </cell>
          <cell r="B1223" t="str">
            <v>Solanum</v>
          </cell>
          <cell r="C1223" t="str">
            <v>rovirosanum</v>
          </cell>
          <cell r="D1223" t="str">
            <v>Solanum rovirosanum</v>
          </cell>
          <cell r="E1223" t="str">
            <v>Donn. Sm.</v>
          </cell>
          <cell r="F1223" t="str">
            <v>SOLANACEAE</v>
          </cell>
          <cell r="H1223" t="str">
            <v>PIONERA</v>
          </cell>
        </row>
        <row r="1224">
          <cell r="A1224">
            <v>1223</v>
          </cell>
          <cell r="B1224" t="str">
            <v>Solanum</v>
          </cell>
          <cell r="C1224" t="str">
            <v>rugosum</v>
          </cell>
          <cell r="D1224" t="str">
            <v>Solanum rugosum</v>
          </cell>
          <cell r="E1224" t="str">
            <v>Dunal</v>
          </cell>
          <cell r="F1224" t="str">
            <v>SOLANACEAE</v>
          </cell>
          <cell r="H1224" t="str">
            <v>INDETERMINADO</v>
          </cell>
        </row>
        <row r="1225">
          <cell r="A1225">
            <v>1224</v>
          </cell>
          <cell r="B1225" t="str">
            <v>Solanum</v>
          </cell>
          <cell r="C1225" t="str">
            <v>schlechtendalianum</v>
          </cell>
          <cell r="D1225" t="str">
            <v>Solanum schlechtendalianum</v>
          </cell>
          <cell r="E1225" t="str">
            <v>Walp.</v>
          </cell>
          <cell r="F1225" t="str">
            <v>SOLANACEAE</v>
          </cell>
          <cell r="H1225" t="str">
            <v>PIONERA</v>
          </cell>
        </row>
        <row r="1226">
          <cell r="A1226">
            <v>1225</v>
          </cell>
          <cell r="B1226" t="str">
            <v>Solanum</v>
          </cell>
          <cell r="C1226" t="str">
            <v>siparunoides</v>
          </cell>
          <cell r="D1226" t="str">
            <v>Solanum siparunoides</v>
          </cell>
          <cell r="E1226" t="str">
            <v>Ewan</v>
          </cell>
          <cell r="F1226" t="str">
            <v>SOLANACEAE</v>
          </cell>
          <cell r="H1226" t="str">
            <v>PIONERA</v>
          </cell>
        </row>
        <row r="1227">
          <cell r="A1227">
            <v>1226</v>
          </cell>
          <cell r="B1227" t="str">
            <v>Solanum</v>
          </cell>
          <cell r="C1227" t="str">
            <v>sp</v>
          </cell>
          <cell r="D1227" t="str">
            <v>Solanum sp</v>
          </cell>
          <cell r="F1227" t="str">
            <v>SOLANACEAE</v>
          </cell>
          <cell r="H1227" t="str">
            <v>INDETERMINADO</v>
          </cell>
        </row>
        <row r="1228">
          <cell r="A1228">
            <v>1227</v>
          </cell>
          <cell r="B1228" t="str">
            <v>Sorocea</v>
          </cell>
          <cell r="C1228" t="str">
            <v>affinis</v>
          </cell>
          <cell r="D1228" t="str">
            <v>Sorocea affinis</v>
          </cell>
          <cell r="E1228" t="str">
            <v>Hemsl.</v>
          </cell>
          <cell r="F1228" t="str">
            <v>MORACEAE</v>
          </cell>
          <cell r="H1228" t="str">
            <v>INDETERMINADO</v>
          </cell>
        </row>
        <row r="1229">
          <cell r="A1229">
            <v>1228</v>
          </cell>
          <cell r="B1229" t="str">
            <v>Sorocea</v>
          </cell>
          <cell r="C1229" t="str">
            <v>cufodontisii</v>
          </cell>
          <cell r="D1229" t="str">
            <v>Sorocea cufodontisii</v>
          </cell>
          <cell r="E1229" t="str">
            <v>W. C. Burger</v>
          </cell>
          <cell r="F1229" t="str">
            <v>MORACEAE</v>
          </cell>
          <cell r="H1229" t="str">
            <v>INDETERMINADO</v>
          </cell>
        </row>
        <row r="1230">
          <cell r="A1230">
            <v>1229</v>
          </cell>
          <cell r="B1230" t="str">
            <v>Sorocea</v>
          </cell>
          <cell r="C1230" t="str">
            <v>pubivena</v>
          </cell>
          <cell r="D1230" t="str">
            <v>Sorocea pubivena</v>
          </cell>
          <cell r="E1230" t="str">
            <v>Hemsl.</v>
          </cell>
          <cell r="F1230" t="str">
            <v>MORACEAE</v>
          </cell>
          <cell r="H1230" t="str">
            <v>HELIOFITO DURABLE</v>
          </cell>
        </row>
        <row r="1231">
          <cell r="A1231">
            <v>1230</v>
          </cell>
          <cell r="B1231" t="str">
            <v>Sorocea</v>
          </cell>
          <cell r="C1231" t="str">
            <v>trophoides</v>
          </cell>
          <cell r="D1231" t="str">
            <v>Sorocea trophoides</v>
          </cell>
          <cell r="E1231" t="str">
            <v>W. C. Burger</v>
          </cell>
          <cell r="F1231" t="str">
            <v>MORACEAE</v>
          </cell>
          <cell r="H1231" t="str">
            <v>HELIOFITO DURABLE</v>
          </cell>
        </row>
        <row r="1232">
          <cell r="A1232">
            <v>1231</v>
          </cell>
          <cell r="B1232" t="str">
            <v>Spachea</v>
          </cell>
          <cell r="C1232" t="str">
            <v>correae</v>
          </cell>
          <cell r="D1232" t="str">
            <v>Spachea correae</v>
          </cell>
          <cell r="E1232" t="str">
            <v>Cuatrec. &amp; Croat</v>
          </cell>
          <cell r="F1232" t="str">
            <v>MALPIGHIACEAE</v>
          </cell>
          <cell r="G1232" t="str">
            <v>Alcantarilla</v>
          </cell>
          <cell r="H1232" t="str">
            <v>HELIOFITO DURABLE</v>
          </cell>
        </row>
        <row r="1233">
          <cell r="A1233">
            <v>1232</v>
          </cell>
          <cell r="B1233" t="str">
            <v>Spondias</v>
          </cell>
          <cell r="C1233" t="str">
            <v>mombin</v>
          </cell>
          <cell r="D1233" t="str">
            <v>Spondias mombin</v>
          </cell>
          <cell r="E1233" t="str">
            <v>L.</v>
          </cell>
          <cell r="F1233" t="str">
            <v>ANACARDIACEAE</v>
          </cell>
          <cell r="G1233" t="str">
            <v>Jobo</v>
          </cell>
          <cell r="H1233" t="str">
            <v>HELIOFITO DURABLE</v>
          </cell>
        </row>
        <row r="1234">
          <cell r="A1234">
            <v>1233</v>
          </cell>
          <cell r="B1234" t="str">
            <v>Spondias</v>
          </cell>
          <cell r="C1234" t="str">
            <v>radlkoferi</v>
          </cell>
          <cell r="D1234" t="str">
            <v>Spondias radlkoferi</v>
          </cell>
          <cell r="E1234" t="str">
            <v>Donn. Sm.</v>
          </cell>
          <cell r="F1234" t="str">
            <v>ANACARDIACEAE</v>
          </cell>
          <cell r="H1234" t="str">
            <v>HELIOFITO DURABLE</v>
          </cell>
        </row>
        <row r="1235">
          <cell r="A1235">
            <v>1234</v>
          </cell>
          <cell r="B1235" t="str">
            <v>Stemmadenia</v>
          </cell>
          <cell r="C1235" t="str">
            <v>alfari</v>
          </cell>
          <cell r="D1235" t="str">
            <v>Stemmadenia alfari</v>
          </cell>
          <cell r="E1235" t="str">
            <v>(Donn. Sm.) Woodson</v>
          </cell>
          <cell r="F1235" t="str">
            <v>APOCYNACEAE</v>
          </cell>
          <cell r="H1235" t="str">
            <v>HELIOFITO DURABLE</v>
          </cell>
        </row>
        <row r="1236">
          <cell r="A1236">
            <v>1235</v>
          </cell>
          <cell r="B1236" t="str">
            <v>Stemmadenia</v>
          </cell>
          <cell r="C1236" t="str">
            <v>donnell-smithii</v>
          </cell>
          <cell r="D1236" t="str">
            <v>Stemmadenia donnell-smithii</v>
          </cell>
          <cell r="E1236" t="str">
            <v>(Rose) Woodson</v>
          </cell>
          <cell r="F1236" t="str">
            <v>APOCYNACEAE</v>
          </cell>
          <cell r="H1236" t="str">
            <v>HELIOFITO DURABLE</v>
          </cell>
        </row>
        <row r="1237">
          <cell r="A1237">
            <v>1236</v>
          </cell>
          <cell r="B1237" t="str">
            <v>Stemmadenia</v>
          </cell>
          <cell r="C1237" t="str">
            <v>robinsonii</v>
          </cell>
          <cell r="D1237" t="str">
            <v>Stemmadenia robinsonii</v>
          </cell>
          <cell r="E1237" t="str">
            <v>Woodson</v>
          </cell>
          <cell r="F1237" t="str">
            <v>APOCYNACEAE</v>
          </cell>
          <cell r="H1237" t="str">
            <v>HELIOFITO DURABLE</v>
          </cell>
        </row>
        <row r="1238">
          <cell r="A1238">
            <v>1237</v>
          </cell>
          <cell r="B1238" t="str">
            <v>Stenanona</v>
          </cell>
          <cell r="C1238" t="str">
            <v>costaricensis</v>
          </cell>
          <cell r="D1238" t="str">
            <v>Stenanona costaricensis</v>
          </cell>
          <cell r="F1238" t="str">
            <v>ANNONACEAE</v>
          </cell>
          <cell r="H1238" t="str">
            <v>INDETERMINADO</v>
          </cell>
        </row>
        <row r="1239">
          <cell r="A1239">
            <v>1238</v>
          </cell>
          <cell r="B1239" t="str">
            <v>Stephanopodium</v>
          </cell>
          <cell r="C1239" t="str">
            <v>costaricense</v>
          </cell>
          <cell r="D1239" t="str">
            <v>Stephanopodium costaricense</v>
          </cell>
          <cell r="E1239" t="str">
            <v>Prance</v>
          </cell>
          <cell r="F1239" t="str">
            <v>DICHAPETALACEAE</v>
          </cell>
          <cell r="G1239" t="str">
            <v>Caja</v>
          </cell>
          <cell r="H1239" t="str">
            <v>ESCIOFITO</v>
          </cell>
        </row>
        <row r="1240">
          <cell r="A1240">
            <v>1239</v>
          </cell>
          <cell r="B1240" t="str">
            <v>Sterculia</v>
          </cell>
          <cell r="C1240" t="str">
            <v>apetala</v>
          </cell>
          <cell r="D1240" t="str">
            <v>Sterculia apetala</v>
          </cell>
          <cell r="E1240" t="str">
            <v>(Jacq.) H. Karst.</v>
          </cell>
          <cell r="F1240" t="str">
            <v>STERCULIACEAE</v>
          </cell>
          <cell r="G1240" t="str">
            <v>Panama</v>
          </cell>
          <cell r="H1240" t="str">
            <v>HELIOFITO DURABLE</v>
          </cell>
        </row>
        <row r="1241">
          <cell r="A1241">
            <v>1240</v>
          </cell>
          <cell r="B1241" t="str">
            <v>Sterculia</v>
          </cell>
          <cell r="C1241" t="str">
            <v>costaricana</v>
          </cell>
          <cell r="D1241" t="str">
            <v>Sterculia costaricana</v>
          </cell>
          <cell r="E1241" t="str">
            <v>Pittier</v>
          </cell>
          <cell r="F1241" t="str">
            <v>STERCULIACEAE</v>
          </cell>
          <cell r="G1241" t="str">
            <v>Burío-Papa-Ratón papa</v>
          </cell>
          <cell r="H1241" t="str">
            <v>HELIOFITO DURABLE</v>
          </cell>
        </row>
        <row r="1242">
          <cell r="A1242">
            <v>1241</v>
          </cell>
          <cell r="B1242" t="str">
            <v>Sterculia</v>
          </cell>
          <cell r="C1242" t="str">
            <v>recordiana</v>
          </cell>
          <cell r="D1242" t="str">
            <v>Sterculia recordiana</v>
          </cell>
          <cell r="E1242" t="str">
            <v>Standl.</v>
          </cell>
          <cell r="F1242" t="str">
            <v>STERCULIACEAE</v>
          </cell>
          <cell r="G1242" t="str">
            <v>Papa-Panama-Yuco</v>
          </cell>
          <cell r="H1242" t="str">
            <v>HELIOFITO DURABLE</v>
          </cell>
        </row>
        <row r="1243">
          <cell r="A1243">
            <v>1242</v>
          </cell>
          <cell r="B1243" t="str">
            <v>Strychnos</v>
          </cell>
          <cell r="C1243" t="str">
            <v>peckii</v>
          </cell>
          <cell r="D1243" t="str">
            <v>Strychnos peckii</v>
          </cell>
          <cell r="E1243" t="str">
            <v>B. L. Rob.</v>
          </cell>
          <cell r="F1243" t="str">
            <v>LOGANIACEAE</v>
          </cell>
          <cell r="H1243" t="str">
            <v>INDETERMINADO</v>
          </cell>
        </row>
        <row r="1244">
          <cell r="A1244">
            <v>1243</v>
          </cell>
          <cell r="B1244" t="str">
            <v>Stryphnodendron</v>
          </cell>
          <cell r="C1244" t="str">
            <v>microstachyum</v>
          </cell>
          <cell r="D1244" t="str">
            <v>Stryphnodendron microstachyum</v>
          </cell>
          <cell r="E1244" t="str">
            <v>Poepp. &amp; Endl.</v>
          </cell>
          <cell r="F1244" t="str">
            <v>FABACEAE/MIM.</v>
          </cell>
          <cell r="G1244" t="str">
            <v>Vainillo-Cachá-Gallinazo-Targuá-Targuayugo
-Targuayugo amarillo-Vainilla</v>
          </cell>
          <cell r="H1244" t="str">
            <v>HELIOFITO DURABLE</v>
          </cell>
        </row>
        <row r="1245">
          <cell r="A1245">
            <v>1244</v>
          </cell>
          <cell r="B1245" t="str">
            <v>Styrax</v>
          </cell>
          <cell r="C1245" t="str">
            <v>argenteus</v>
          </cell>
          <cell r="D1245" t="str">
            <v>Styrax argenteus</v>
          </cell>
          <cell r="E1245" t="str">
            <v>C. Presl</v>
          </cell>
          <cell r="F1245" t="str">
            <v>STYRACACEAE</v>
          </cell>
          <cell r="H1245" t="str">
            <v>INDETERMINADO</v>
          </cell>
        </row>
        <row r="1246">
          <cell r="A1246">
            <v>1245</v>
          </cell>
          <cell r="B1246" t="str">
            <v>Swartzia</v>
          </cell>
          <cell r="C1246" t="str">
            <v>cubensis</v>
          </cell>
          <cell r="D1246" t="str">
            <v>Swartzia cubensis</v>
          </cell>
          <cell r="E1246" t="str">
            <v>(Britton &amp; P. Wilson) Standl.</v>
          </cell>
          <cell r="F1246" t="str">
            <v>FABACEAE/PAP.</v>
          </cell>
          <cell r="G1246" t="str">
            <v>Costilla de danto</v>
          </cell>
          <cell r="H1246" t="str">
            <v>HELIOFITO DURABLE</v>
          </cell>
        </row>
        <row r="1247">
          <cell r="A1247">
            <v>1246</v>
          </cell>
          <cell r="B1247" t="str">
            <v>Swartzia</v>
          </cell>
          <cell r="C1247" t="str">
            <v>maquenqueana</v>
          </cell>
          <cell r="D1247" t="str">
            <v>Swartzia maquenqueana</v>
          </cell>
          <cell r="E1247" t="str">
            <v>N. Zamora &amp; D. Solano</v>
          </cell>
          <cell r="F1247" t="str">
            <v>FABACEAE/PAP.</v>
          </cell>
          <cell r="H1247" t="str">
            <v>INDETERMINADO</v>
          </cell>
        </row>
        <row r="1248">
          <cell r="A1248">
            <v>1247</v>
          </cell>
          <cell r="B1248" t="str">
            <v>Swartzia</v>
          </cell>
          <cell r="C1248" t="str">
            <v>nicaraguensis</v>
          </cell>
          <cell r="D1248" t="str">
            <v>Swartzia nicaraguensis</v>
          </cell>
          <cell r="F1248" t="str">
            <v>FABACEAE/PAP.</v>
          </cell>
          <cell r="G1248" t="str">
            <v>Carboncillo-Costilla de danto-Frijolón-Melón-Moridero</v>
          </cell>
          <cell r="H1248" t="str">
            <v>INDETERMINADO</v>
          </cell>
        </row>
        <row r="1249">
          <cell r="A1249">
            <v>1248</v>
          </cell>
          <cell r="B1249" t="str">
            <v>Swartzia</v>
          </cell>
          <cell r="C1249" t="str">
            <v>ochnacea</v>
          </cell>
          <cell r="D1249" t="str">
            <v>Swartzia ochnacea</v>
          </cell>
          <cell r="E1249" t="str">
            <v>DC.</v>
          </cell>
          <cell r="F1249" t="str">
            <v>FABACEAE/PAP.</v>
          </cell>
          <cell r="G1249" t="str">
            <v>Cacho-Drago-Manicillo-Naranjito-Naranjo de monte</v>
          </cell>
          <cell r="H1249" t="str">
            <v>INDETERMINADO</v>
          </cell>
        </row>
        <row r="1250">
          <cell r="A1250">
            <v>1249</v>
          </cell>
          <cell r="B1250" t="str">
            <v>Swartzia</v>
          </cell>
          <cell r="C1250" t="str">
            <v>simplex</v>
          </cell>
          <cell r="D1250" t="str">
            <v>Swartzia simplex</v>
          </cell>
          <cell r="E1250" t="str">
            <v>(Sw.) Spreng.</v>
          </cell>
          <cell r="F1250" t="str">
            <v>FABACEAE/PAP.</v>
          </cell>
          <cell r="G1250" t="str">
            <v>Naranjito</v>
          </cell>
          <cell r="H1250" t="str">
            <v>HELIOFITO DURABLE</v>
          </cell>
        </row>
        <row r="1251">
          <cell r="A1251">
            <v>1250</v>
          </cell>
          <cell r="B1251" t="str">
            <v>Swartzia</v>
          </cell>
          <cell r="C1251" t="str">
            <v>sp</v>
          </cell>
          <cell r="D1251" t="str">
            <v>Swartzia sp</v>
          </cell>
          <cell r="F1251" t="str">
            <v>FABACEAE/PAP.</v>
          </cell>
          <cell r="H1251" t="str">
            <v>HELIOFITO DURABLE</v>
          </cell>
        </row>
        <row r="1252">
          <cell r="A1252">
            <v>1251</v>
          </cell>
          <cell r="B1252" t="str">
            <v>Swartzia</v>
          </cell>
          <cell r="C1252" t="str">
            <v>sumorum</v>
          </cell>
          <cell r="D1252" t="str">
            <v>Swartzia sumorum</v>
          </cell>
          <cell r="E1252" t="str">
            <v>A. R. Molina</v>
          </cell>
          <cell r="F1252" t="str">
            <v>FABACEAE/PAP.</v>
          </cell>
          <cell r="H1252" t="str">
            <v>HELIOFITO DURABLE</v>
          </cell>
        </row>
        <row r="1253">
          <cell r="A1253">
            <v>1252</v>
          </cell>
          <cell r="B1253" t="str">
            <v>Swietenia</v>
          </cell>
          <cell r="C1253" t="str">
            <v>macrophylla</v>
          </cell>
          <cell r="D1253" t="str">
            <v>Swietenia macrophylla</v>
          </cell>
          <cell r="F1253" t="str">
            <v>MELIACEAE</v>
          </cell>
          <cell r="G1253" t="str">
            <v>Caoba-Cahoa</v>
          </cell>
          <cell r="H1253" t="str">
            <v>INDETERMINADO</v>
          </cell>
        </row>
        <row r="1254">
          <cell r="A1254">
            <v>1253</v>
          </cell>
          <cell r="B1254" t="str">
            <v>Symphonia</v>
          </cell>
          <cell r="C1254" t="str">
            <v>gabonensis</v>
          </cell>
          <cell r="D1254" t="str">
            <v>Symphonia gabonensis</v>
          </cell>
          <cell r="F1254" t="str">
            <v>CLUSIACEAE</v>
          </cell>
          <cell r="G1254" t="str">
            <v>Cerillo-Ira amarillo</v>
          </cell>
          <cell r="H1254" t="str">
            <v>HELIOFITO DURABLE</v>
          </cell>
        </row>
        <row r="1255">
          <cell r="A1255">
            <v>1254</v>
          </cell>
          <cell r="B1255" t="str">
            <v>Symphonia</v>
          </cell>
          <cell r="C1255" t="str">
            <v>globulifera</v>
          </cell>
          <cell r="D1255" t="str">
            <v>Symphonia globulifera</v>
          </cell>
          <cell r="E1255" t="str">
            <v>L.f.</v>
          </cell>
          <cell r="F1255" t="str">
            <v>CLUSIACEAE</v>
          </cell>
          <cell r="G1255" t="str">
            <v>Cerillo-Ira amarillo</v>
          </cell>
          <cell r="H1255" t="str">
            <v>HELIOFITO DURABLE</v>
          </cell>
        </row>
        <row r="1256">
          <cell r="A1256">
            <v>1255</v>
          </cell>
          <cell r="B1256" t="str">
            <v>Symphonia</v>
          </cell>
          <cell r="C1256" t="str">
            <v>sp</v>
          </cell>
          <cell r="D1256" t="str">
            <v>Symphonia sp</v>
          </cell>
          <cell r="F1256" t="str">
            <v>CLUSIACEAE</v>
          </cell>
          <cell r="H1256" t="str">
            <v>INDETERMINADO</v>
          </cell>
        </row>
        <row r="1257">
          <cell r="A1257">
            <v>1256</v>
          </cell>
          <cell r="B1257" t="str">
            <v>Symplocos</v>
          </cell>
          <cell r="C1257" t="str">
            <v>austin-smithii</v>
          </cell>
          <cell r="D1257" t="str">
            <v>Symplocos austin-smithii</v>
          </cell>
          <cell r="E1257" t="str">
            <v>Standl.</v>
          </cell>
          <cell r="F1257" t="str">
            <v>SYMPLOCACEAE</v>
          </cell>
          <cell r="G1257" t="str">
            <v>Ira-Aguacatillo-Quizarra</v>
          </cell>
          <cell r="H1257" t="str">
            <v>ESCIOFITO</v>
          </cell>
        </row>
        <row r="1258">
          <cell r="A1258">
            <v>1257</v>
          </cell>
          <cell r="B1258" t="str">
            <v>Symplocos</v>
          </cell>
          <cell r="C1258" t="str">
            <v>naniflora</v>
          </cell>
          <cell r="D1258" t="str">
            <v>Symplocos naniflora</v>
          </cell>
          <cell r="E1258" t="str">
            <v>L. Kelly &amp; Almeda</v>
          </cell>
          <cell r="F1258" t="str">
            <v>SYMPLOCACEAE</v>
          </cell>
          <cell r="H1258" t="str">
            <v>INDETERMINADO</v>
          </cell>
        </row>
        <row r="1259">
          <cell r="A1259">
            <v>1258</v>
          </cell>
          <cell r="B1259" t="str">
            <v>Symplocos</v>
          </cell>
          <cell r="C1259" t="str">
            <v>povedae</v>
          </cell>
          <cell r="D1259" t="str">
            <v>Symplocos povedae</v>
          </cell>
          <cell r="E1259" t="str">
            <v>Almeda</v>
          </cell>
          <cell r="F1259" t="str">
            <v>SYMPLOCACEAE</v>
          </cell>
          <cell r="G1259" t="str">
            <v>Ira-Aguacatillo-Quizarra</v>
          </cell>
          <cell r="H1259" t="str">
            <v>ESCIOFITO</v>
          </cell>
        </row>
        <row r="1260">
          <cell r="A1260">
            <v>1259</v>
          </cell>
          <cell r="B1260" t="str">
            <v>Symplocos</v>
          </cell>
          <cell r="C1260" t="str">
            <v>serrulata</v>
          </cell>
          <cell r="D1260" t="str">
            <v>Symplocos serrulata</v>
          </cell>
          <cell r="E1260" t="str">
            <v>Humb. &amp; Bonpl.</v>
          </cell>
          <cell r="F1260" t="str">
            <v>SYMPLOCACEAE</v>
          </cell>
          <cell r="H1260" t="str">
            <v>INDETERMINADO</v>
          </cell>
        </row>
        <row r="1261">
          <cell r="A1261">
            <v>1260</v>
          </cell>
          <cell r="B1261" t="str">
            <v>Symplocos</v>
          </cell>
          <cell r="C1261" t="str">
            <v>sp</v>
          </cell>
          <cell r="D1261" t="str">
            <v>Symplocos sp</v>
          </cell>
          <cell r="F1261" t="str">
            <v>SYMPLOCACEAE</v>
          </cell>
          <cell r="G1261" t="str">
            <v>Ira-Aguacatillo-Quizarra</v>
          </cell>
          <cell r="H1261" t="str">
            <v>ESCIOFITO</v>
          </cell>
        </row>
        <row r="1262">
          <cell r="A1262">
            <v>1261</v>
          </cell>
          <cell r="B1262" t="str">
            <v>Symplocos</v>
          </cell>
          <cell r="C1262" t="str">
            <v>striata</v>
          </cell>
          <cell r="D1262" t="str">
            <v>Symplocos striata</v>
          </cell>
          <cell r="E1262" t="str">
            <v>Kriebel &amp; N. Zamora</v>
          </cell>
          <cell r="F1262" t="str">
            <v>SYMPLOCACEAE</v>
          </cell>
          <cell r="H1262" t="str">
            <v>INDETERMINADO</v>
          </cell>
        </row>
        <row r="1263">
          <cell r="A1263">
            <v>1262</v>
          </cell>
          <cell r="B1263" t="str">
            <v>Synechanthus</v>
          </cell>
          <cell r="C1263" t="str">
            <v>warscewiczianus</v>
          </cell>
          <cell r="D1263" t="str">
            <v>Synechanthus warscewiczianus</v>
          </cell>
          <cell r="E1263" t="str">
            <v>H. Wendl.</v>
          </cell>
          <cell r="F1263" t="str">
            <v>ARECACEAE</v>
          </cell>
          <cell r="H1263" t="str">
            <v>INDETERMINADO</v>
          </cell>
        </row>
        <row r="1264">
          <cell r="A1264">
            <v>1263</v>
          </cell>
          <cell r="B1264" t="str">
            <v>Syzygium</v>
          </cell>
          <cell r="C1264" t="str">
            <v>jambos</v>
          </cell>
          <cell r="D1264" t="str">
            <v>Syzygium jambos</v>
          </cell>
          <cell r="E1264" t="str">
            <v>(L.) Alston</v>
          </cell>
          <cell r="F1264" t="str">
            <v>MYRTACEAE</v>
          </cell>
          <cell r="H1264" t="str">
            <v>INDETERMINADO</v>
          </cell>
        </row>
        <row r="1265">
          <cell r="A1265">
            <v>1264</v>
          </cell>
          <cell r="B1265" t="str">
            <v>Tabebuia</v>
          </cell>
          <cell r="C1265" t="str">
            <v>chrysantha</v>
          </cell>
          <cell r="D1265" t="str">
            <v>Tabebuia chrysantha</v>
          </cell>
          <cell r="E1265" t="str">
            <v>(Jacq.) G. Nicholson</v>
          </cell>
          <cell r="F1265" t="str">
            <v>BIGNONIACEAE</v>
          </cell>
          <cell r="G1265" t="str">
            <v>Cortez amarillo-Amarillo-Cortez</v>
          </cell>
          <cell r="H1265" t="str">
            <v>HELIOFITO DURABLE</v>
          </cell>
        </row>
        <row r="1266">
          <cell r="A1266">
            <v>1265</v>
          </cell>
          <cell r="B1266" t="str">
            <v>Tabebuia</v>
          </cell>
          <cell r="C1266" t="str">
            <v>guayacan</v>
          </cell>
          <cell r="D1266" t="str">
            <v>Tabebuia guayacan</v>
          </cell>
          <cell r="E1266" t="str">
            <v>(Seem.) Hemsl.</v>
          </cell>
          <cell r="F1266" t="str">
            <v>BIGNONIACEAE</v>
          </cell>
          <cell r="G1266" t="str">
            <v>Guayacan-Cortez-Cortez amarillo-Corteza-Ulë</v>
          </cell>
          <cell r="H1266" t="str">
            <v>HELIOFITO DURABLE</v>
          </cell>
        </row>
        <row r="1267">
          <cell r="A1267">
            <v>1266</v>
          </cell>
          <cell r="B1267" t="str">
            <v>Tabebuia</v>
          </cell>
          <cell r="C1267" t="str">
            <v>impetiginosa</v>
          </cell>
          <cell r="D1267" t="str">
            <v>Tabebuia impetiginosa</v>
          </cell>
          <cell r="F1267" t="str">
            <v>BIGNONIACEAE</v>
          </cell>
          <cell r="G1267" t="str">
            <v>Cortez-Cortez negro-Corteza negra-Roble negro</v>
          </cell>
          <cell r="H1267" t="str">
            <v>INDETERMINADO</v>
          </cell>
        </row>
        <row r="1268">
          <cell r="A1268">
            <v>1267</v>
          </cell>
          <cell r="B1268" t="str">
            <v>Tabebuia</v>
          </cell>
          <cell r="C1268" t="str">
            <v>ochracea</v>
          </cell>
          <cell r="D1268" t="str">
            <v>Tabebuia ochracea</v>
          </cell>
          <cell r="E1268" t="str">
            <v>(Cham.) Standl.</v>
          </cell>
          <cell r="F1268" t="str">
            <v>BIGNONIACEAE</v>
          </cell>
          <cell r="G1268" t="str">
            <v>Corteza-Cortez-Cortez amarillo-Corteza amarilla-Siaköl</v>
          </cell>
          <cell r="H1268" t="str">
            <v>INDETERMINADO</v>
          </cell>
        </row>
        <row r="1269">
          <cell r="A1269">
            <v>1268</v>
          </cell>
          <cell r="B1269" t="str">
            <v>Tabebuia</v>
          </cell>
          <cell r="C1269" t="str">
            <v>rosea</v>
          </cell>
          <cell r="D1269" t="str">
            <v>Tabebuia rosea</v>
          </cell>
          <cell r="E1269" t="str">
            <v>(Bertol.) DC.</v>
          </cell>
          <cell r="F1269" t="str">
            <v>BIGNONIACEAE</v>
          </cell>
          <cell r="G1269" t="str">
            <v>Roble sabana-Roble-Roble de sabana</v>
          </cell>
          <cell r="H1269" t="str">
            <v>HELIOFITO DURABLE</v>
          </cell>
        </row>
        <row r="1270">
          <cell r="A1270">
            <v>1269</v>
          </cell>
          <cell r="B1270" t="str">
            <v>Tabernaemontana</v>
          </cell>
          <cell r="C1270" t="str">
            <v>alba</v>
          </cell>
          <cell r="D1270" t="str">
            <v>Tabernaemontana alba</v>
          </cell>
          <cell r="F1270" t="str">
            <v>APOCYNACEAE</v>
          </cell>
          <cell r="H1270" t="str">
            <v>INDETERMINADO</v>
          </cell>
        </row>
        <row r="1271">
          <cell r="A1271">
            <v>1270</v>
          </cell>
          <cell r="B1271" t="str">
            <v>Tabernaemontana</v>
          </cell>
          <cell r="C1271" t="str">
            <v>amygdalifolia</v>
          </cell>
          <cell r="D1271" t="str">
            <v>Tabernaemontana amygdalifolia</v>
          </cell>
          <cell r="E1271" t="str">
            <v>Jacq.</v>
          </cell>
          <cell r="F1271" t="str">
            <v>APOCYNACEAE</v>
          </cell>
          <cell r="H1271" t="str">
            <v>INDETERMINADO</v>
          </cell>
        </row>
        <row r="1272">
          <cell r="A1272">
            <v>1271</v>
          </cell>
          <cell r="B1272" t="str">
            <v>Tabernaemontana</v>
          </cell>
          <cell r="C1272" t="str">
            <v>arborea</v>
          </cell>
          <cell r="D1272" t="str">
            <v>Tabernaemontana arborea</v>
          </cell>
          <cell r="E1272" t="str">
            <v>Rose.</v>
          </cell>
          <cell r="F1272" t="str">
            <v>APOCYNACEAE</v>
          </cell>
          <cell r="G1272" t="str">
            <v>Huevos de caballo</v>
          </cell>
          <cell r="H1272" t="str">
            <v>HELIOFITO DURABLE</v>
          </cell>
        </row>
        <row r="1273">
          <cell r="A1273">
            <v>1272</v>
          </cell>
          <cell r="B1273" t="str">
            <v>Tabernaemontana</v>
          </cell>
          <cell r="C1273" t="str">
            <v>sp</v>
          </cell>
          <cell r="D1273" t="str">
            <v>Tabernaemontana sp</v>
          </cell>
          <cell r="F1273" t="str">
            <v>APOCYNACEAE</v>
          </cell>
          <cell r="H1273" t="str">
            <v>HELIOFITO DURABLE</v>
          </cell>
        </row>
        <row r="1274">
          <cell r="A1274">
            <v>1273</v>
          </cell>
          <cell r="B1274" t="str">
            <v>Tachigali</v>
          </cell>
          <cell r="C1274" t="str">
            <v>versicolor</v>
          </cell>
          <cell r="D1274" t="str">
            <v>Tachigali versicolor</v>
          </cell>
          <cell r="F1274" t="str">
            <v>FABACEAE/CAES.</v>
          </cell>
          <cell r="G1274" t="str">
            <v>Alazán-Cutarro amarillo-Pellejo de toro-Plomo-
Reseco-Tostado</v>
          </cell>
          <cell r="H1274" t="str">
            <v>INDETERMINADO</v>
          </cell>
        </row>
        <row r="1275">
          <cell r="A1275">
            <v>1274</v>
          </cell>
          <cell r="B1275" t="str">
            <v>Talauma</v>
          </cell>
          <cell r="C1275" t="str">
            <v>gloriensis</v>
          </cell>
          <cell r="D1275" t="str">
            <v>Talauma gloriensis</v>
          </cell>
          <cell r="E1275" t="str">
            <v>Pittier</v>
          </cell>
          <cell r="F1275" t="str">
            <v>MAGNOLIACEAE</v>
          </cell>
          <cell r="G1275" t="str">
            <v>Anonillo-Magnolia</v>
          </cell>
          <cell r="H1275" t="str">
            <v>ESCIOFITO</v>
          </cell>
        </row>
        <row r="1276">
          <cell r="A1276">
            <v>1275</v>
          </cell>
          <cell r="B1276" t="str">
            <v>Talisia</v>
          </cell>
          <cell r="C1276" t="str">
            <v>nervosa</v>
          </cell>
          <cell r="D1276" t="str">
            <v>Talisia nervosa</v>
          </cell>
          <cell r="E1276" t="str">
            <v>Radlk.</v>
          </cell>
          <cell r="F1276" t="str">
            <v>SAPINDACEAE</v>
          </cell>
          <cell r="G1276" t="str">
            <v>Huesillo</v>
          </cell>
          <cell r="H1276" t="str">
            <v>HELIOFITO DURABLE</v>
          </cell>
        </row>
        <row r="1277">
          <cell r="A1277">
            <v>1276</v>
          </cell>
          <cell r="B1277" t="str">
            <v>Tapirira</v>
          </cell>
          <cell r="C1277" t="str">
            <v>guianensis</v>
          </cell>
          <cell r="D1277" t="str">
            <v>Tapirira guianensis</v>
          </cell>
          <cell r="E1277" t="str">
            <v>Aubl.</v>
          </cell>
          <cell r="F1277" t="str">
            <v>ANACARDIACEAE</v>
          </cell>
          <cell r="G1277" t="str">
            <v>Manteco</v>
          </cell>
          <cell r="H1277" t="str">
            <v>HELIOFITO DURABLE</v>
          </cell>
        </row>
        <row r="1278">
          <cell r="A1278">
            <v>1277</v>
          </cell>
          <cell r="B1278" t="str">
            <v>Tapirira</v>
          </cell>
          <cell r="C1278" t="str">
            <v>mexicana</v>
          </cell>
          <cell r="D1278" t="str">
            <v>Tapirira mexicana</v>
          </cell>
          <cell r="E1278" t="str">
            <v>Marchand</v>
          </cell>
          <cell r="F1278" t="str">
            <v>ANACARDIACEAE</v>
          </cell>
          <cell r="G1278" t="str">
            <v>Cirri colorado-Manteco altura</v>
          </cell>
          <cell r="H1278" t="str">
            <v>HELIOFITO DURABLE</v>
          </cell>
        </row>
        <row r="1279">
          <cell r="A1279">
            <v>1278</v>
          </cell>
          <cell r="B1279" t="str">
            <v>Tapirira</v>
          </cell>
          <cell r="C1279" t="str">
            <v>myriantha</v>
          </cell>
          <cell r="D1279" t="str">
            <v>Tapirira myriantha</v>
          </cell>
          <cell r="E1279" t="str">
            <v>Triana &amp; Planch.</v>
          </cell>
          <cell r="F1279" t="str">
            <v>ANACARDIACEAE</v>
          </cell>
          <cell r="H1279" t="str">
            <v>HELIOFITO DURABLE</v>
          </cell>
        </row>
        <row r="1280">
          <cell r="A1280">
            <v>1279</v>
          </cell>
          <cell r="B1280" t="str">
            <v>Tapirira</v>
          </cell>
          <cell r="C1280" t="str">
            <v>sp</v>
          </cell>
          <cell r="D1280" t="str">
            <v>Tapirira sp</v>
          </cell>
          <cell r="F1280" t="str">
            <v>ANACARDIACEAE</v>
          </cell>
          <cell r="H1280" t="str">
            <v>INDETERMINADO</v>
          </cell>
        </row>
        <row r="1281">
          <cell r="A1281">
            <v>1280</v>
          </cell>
          <cell r="B1281" t="str">
            <v>Tapura</v>
          </cell>
          <cell r="C1281" t="str">
            <v>guianensis</v>
          </cell>
          <cell r="D1281" t="str">
            <v>Tapura guianensis</v>
          </cell>
          <cell r="E1281" t="str">
            <v>Aubl.</v>
          </cell>
          <cell r="F1281" t="str">
            <v>DICHAPETALACEAE</v>
          </cell>
          <cell r="H1281" t="str">
            <v>ESCIOFITO</v>
          </cell>
        </row>
        <row r="1282">
          <cell r="A1282">
            <v>1281</v>
          </cell>
          <cell r="B1282" t="str">
            <v>Tapura</v>
          </cell>
          <cell r="C1282" t="str">
            <v>sp</v>
          </cell>
          <cell r="D1282" t="str">
            <v>Tapura sp</v>
          </cell>
          <cell r="F1282" t="str">
            <v>DICHAPETALACEAE</v>
          </cell>
          <cell r="H1282" t="str">
            <v>INDETERMINADO</v>
          </cell>
        </row>
        <row r="1283">
          <cell r="A1283">
            <v>1282</v>
          </cell>
          <cell r="B1283" t="str">
            <v>Terminalia</v>
          </cell>
          <cell r="C1283" t="str">
            <v>amazonia</v>
          </cell>
          <cell r="D1283" t="str">
            <v>Terminalia amazonia</v>
          </cell>
          <cell r="E1283" t="str">
            <v>(J.F. Gmel.) Exell.</v>
          </cell>
          <cell r="F1283" t="str">
            <v>COMBRETACEAE</v>
          </cell>
          <cell r="G1283" t="str">
            <v>Roble coral-Amarillo-Amarillón-Carbonero-
Cascarillo-Escobo</v>
          </cell>
          <cell r="H1283" t="str">
            <v>HELIOFITO DURABLE</v>
          </cell>
        </row>
        <row r="1284">
          <cell r="A1284">
            <v>1283</v>
          </cell>
          <cell r="B1284" t="str">
            <v>Terminalia</v>
          </cell>
          <cell r="C1284" t="str">
            <v>bucidoides</v>
          </cell>
          <cell r="D1284" t="str">
            <v>Terminalia bucidoides</v>
          </cell>
          <cell r="E1284" t="str">
            <v>Standl. &amp; L.O. Williams</v>
          </cell>
          <cell r="F1284" t="str">
            <v>COMBRETACEAE</v>
          </cell>
          <cell r="G1284" t="str">
            <v>Guayabo charco-Roble negro-Escobo negro-Escobillo-
Escobo-Escobo blanco-Escobón-Guayabo negro-Guayabón negro-Pimiento-Roble de charco</v>
          </cell>
          <cell r="H1284" t="str">
            <v>HELIOFITO DURABLE</v>
          </cell>
        </row>
        <row r="1285">
          <cell r="A1285">
            <v>1284</v>
          </cell>
          <cell r="B1285" t="str">
            <v>Terminalia</v>
          </cell>
          <cell r="C1285" t="str">
            <v>oblonga</v>
          </cell>
          <cell r="D1285" t="str">
            <v>Terminalia oblonga</v>
          </cell>
          <cell r="E1285" t="str">
            <v>(Ruiz &amp; Pav.) Steud.</v>
          </cell>
          <cell r="F1285" t="str">
            <v>COMBRETACEAE</v>
          </cell>
          <cell r="G1285" t="str">
            <v>Sura-Escoba amarillo-Guayaba de montaña-Guayaba de monte-
Guayabo de montaña-Guayabo de monte-Guayabón-Sholí-Shulú-Shwleclö-Tsikirik</v>
          </cell>
          <cell r="H1285" t="str">
            <v>HELIOFITO DURABLE</v>
          </cell>
        </row>
        <row r="1286">
          <cell r="A1286">
            <v>1285</v>
          </cell>
          <cell r="B1286" t="str">
            <v>Tetracera</v>
          </cell>
          <cell r="C1286" t="str">
            <v>portobellensis</v>
          </cell>
          <cell r="D1286" t="str">
            <v>Tetracera portobellensis</v>
          </cell>
          <cell r="E1286" t="str">
            <v>Beurl.</v>
          </cell>
          <cell r="F1286" t="str">
            <v>DILLENIACEAE</v>
          </cell>
          <cell r="H1286" t="str">
            <v>INDETERMINADO</v>
          </cell>
        </row>
        <row r="1287">
          <cell r="A1287">
            <v>1286</v>
          </cell>
          <cell r="B1287" t="str">
            <v>Tetragastris</v>
          </cell>
          <cell r="C1287" t="str">
            <v>costaricensis</v>
          </cell>
          <cell r="D1287" t="str">
            <v>Tetragastris costaricensis</v>
          </cell>
          <cell r="F1287" t="str">
            <v>BURSERACEAE</v>
          </cell>
          <cell r="H1287" t="str">
            <v>INDETERMINADO</v>
          </cell>
        </row>
        <row r="1288">
          <cell r="A1288">
            <v>1287</v>
          </cell>
          <cell r="B1288" t="str">
            <v>Tetragastris</v>
          </cell>
          <cell r="C1288" t="str">
            <v>panamensis</v>
          </cell>
          <cell r="D1288" t="str">
            <v>Tetragastris panamensis</v>
          </cell>
          <cell r="E1288" t="str">
            <v>(Engl.) Kuntze</v>
          </cell>
          <cell r="F1288" t="str">
            <v>BURSERACEAE</v>
          </cell>
          <cell r="G1288" t="str">
            <v>Querosen-Canfin-Copal-Estaquillo</v>
          </cell>
          <cell r="H1288" t="str">
            <v>ESCIOFITO</v>
          </cell>
        </row>
        <row r="1289">
          <cell r="A1289">
            <v>1288</v>
          </cell>
          <cell r="B1289" t="str">
            <v>Tetrathylacium</v>
          </cell>
          <cell r="C1289" t="str">
            <v>macrophyllum</v>
          </cell>
          <cell r="D1289" t="str">
            <v>Tetrathylacium macrophyllum</v>
          </cell>
          <cell r="F1289" t="str">
            <v>FLACOURTIACEAE</v>
          </cell>
          <cell r="H1289" t="str">
            <v>INDETERMINADO</v>
          </cell>
        </row>
        <row r="1290">
          <cell r="A1290">
            <v>1289</v>
          </cell>
          <cell r="B1290" t="str">
            <v>Tetrorchidium</v>
          </cell>
          <cell r="C1290" t="str">
            <v>costaricense</v>
          </cell>
          <cell r="D1290" t="str">
            <v>Tetrorchidium costaricense</v>
          </cell>
          <cell r="E1290" t="str">
            <v>Huft</v>
          </cell>
          <cell r="F1290" t="str">
            <v>EUPHORBIACEAE</v>
          </cell>
          <cell r="H1290" t="str">
            <v>INDETERMINADO</v>
          </cell>
        </row>
        <row r="1291">
          <cell r="A1291">
            <v>1290</v>
          </cell>
          <cell r="B1291" t="str">
            <v>Tetrorchidium</v>
          </cell>
          <cell r="C1291" t="str">
            <v>euryphyllum</v>
          </cell>
          <cell r="D1291" t="str">
            <v>Tetrorchidium euryphyllum</v>
          </cell>
          <cell r="E1291" t="str">
            <v>Standl.</v>
          </cell>
          <cell r="F1291" t="str">
            <v>EUPHORBIACEAE</v>
          </cell>
          <cell r="H1291" t="str">
            <v>HELIOFITO DURABLE</v>
          </cell>
        </row>
        <row r="1292">
          <cell r="A1292">
            <v>1291</v>
          </cell>
          <cell r="B1292" t="str">
            <v>Tetrorchidium</v>
          </cell>
          <cell r="C1292" t="str">
            <v>gorgonae</v>
          </cell>
          <cell r="D1292" t="str">
            <v>Tetrorchidium gorgonae</v>
          </cell>
          <cell r="E1292" t="str">
            <v>Croizat</v>
          </cell>
          <cell r="F1292" t="str">
            <v>EUPHORBIACEAE</v>
          </cell>
          <cell r="H1292" t="str">
            <v>INDETERMINADO</v>
          </cell>
        </row>
        <row r="1293">
          <cell r="A1293">
            <v>1292</v>
          </cell>
          <cell r="B1293" t="str">
            <v>Tetrorchidium</v>
          </cell>
          <cell r="C1293" t="str">
            <v>sp</v>
          </cell>
          <cell r="D1293" t="str">
            <v>Tetrorchidium sp</v>
          </cell>
          <cell r="F1293" t="str">
            <v>EUPHORBIACEAE</v>
          </cell>
          <cell r="H1293" t="str">
            <v>INDETERMINADO</v>
          </cell>
        </row>
        <row r="1294">
          <cell r="A1294">
            <v>1293</v>
          </cell>
          <cell r="B1294" t="str">
            <v>Theobroma</v>
          </cell>
          <cell r="C1294" t="str">
            <v>angustifolium</v>
          </cell>
          <cell r="D1294" t="str">
            <v>Theobroma angustifolium</v>
          </cell>
          <cell r="E1294" t="str">
            <v>Moc. &amp; Sesse ex DC.</v>
          </cell>
          <cell r="F1294" t="str">
            <v>STERCULIACEAE</v>
          </cell>
          <cell r="G1294" t="str">
            <v>Cacao de mico-Cacao-Cacao cimarrón-Cacao de montaña-
Cacao de monte-Cacao silvestre-Caco de mono-Salo-Soró (Bribrí)</v>
          </cell>
          <cell r="H1294" t="str">
            <v>HELIOFITO DURABLE</v>
          </cell>
        </row>
        <row r="1295">
          <cell r="A1295">
            <v>1294</v>
          </cell>
          <cell r="B1295" t="str">
            <v>Theobroma</v>
          </cell>
          <cell r="C1295" t="str">
            <v>bicolor</v>
          </cell>
          <cell r="D1295" t="str">
            <v>Theobroma bicolor</v>
          </cell>
          <cell r="E1295" t="str">
            <v>Humb. &amp; Bonpl.</v>
          </cell>
          <cell r="F1295" t="str">
            <v>STERCULIACEAE</v>
          </cell>
          <cell r="H1295" t="str">
            <v>INDETERMINADO</v>
          </cell>
        </row>
        <row r="1296">
          <cell r="A1296">
            <v>1295</v>
          </cell>
          <cell r="B1296" t="str">
            <v>Theobroma</v>
          </cell>
          <cell r="C1296" t="str">
            <v>mammosum</v>
          </cell>
          <cell r="D1296" t="str">
            <v>Theobroma mammosum</v>
          </cell>
          <cell r="F1296" t="str">
            <v>STERCULIACEAE</v>
          </cell>
          <cell r="G1296" t="str">
            <v>Cacao-Cacao cimarrón-Cacao de montaña-Cacao 
de monte-Cacao silvestre</v>
          </cell>
          <cell r="H1296" t="str">
            <v>INDETERMINADO</v>
          </cell>
        </row>
        <row r="1297">
          <cell r="A1297">
            <v>1296</v>
          </cell>
          <cell r="B1297" t="str">
            <v>Theobroma</v>
          </cell>
          <cell r="C1297" t="str">
            <v>simiarum</v>
          </cell>
          <cell r="D1297" t="str">
            <v>Theobroma simiarum</v>
          </cell>
          <cell r="E1297" t="str">
            <v>Donn. Sm.</v>
          </cell>
          <cell r="F1297" t="str">
            <v>STERCULIACEAE</v>
          </cell>
          <cell r="G1297" t="str">
            <v>Huevo de cabro-Cacao-Cacao cimarrón-Cacao de  montaña-
Cacao de mico-Cacao de mono-Cacao de monte-Cacao silvestre-Pataste-Teta negra</v>
          </cell>
          <cell r="H1297" t="str">
            <v>HELIOFITO DURABLE</v>
          </cell>
        </row>
        <row r="1298">
          <cell r="A1298">
            <v>1297</v>
          </cell>
          <cell r="B1298" t="str">
            <v>Theobroma</v>
          </cell>
          <cell r="C1298" t="str">
            <v>sp</v>
          </cell>
          <cell r="D1298" t="str">
            <v>Theobroma sp</v>
          </cell>
          <cell r="F1298" t="str">
            <v>STERCULIACEAE</v>
          </cell>
          <cell r="H1298" t="str">
            <v>HELIOFITO DURABLE</v>
          </cell>
        </row>
        <row r="1299">
          <cell r="A1299">
            <v>1298</v>
          </cell>
          <cell r="B1299" t="str">
            <v>Ticodendron</v>
          </cell>
          <cell r="C1299" t="str">
            <v>incognitum</v>
          </cell>
          <cell r="D1299" t="str">
            <v>Ticodendron incognitum</v>
          </cell>
          <cell r="E1299" t="str">
            <v>Gómez-Laur. &amp; L. D. Gómez</v>
          </cell>
          <cell r="F1299" t="str">
            <v>TICODENDRACEAE</v>
          </cell>
          <cell r="G1299" t="str">
            <v>Jaul macho</v>
          </cell>
          <cell r="H1299" t="str">
            <v>HELIOFITO DURABLE</v>
          </cell>
        </row>
        <row r="1300">
          <cell r="A1300">
            <v>1299</v>
          </cell>
          <cell r="B1300" t="str">
            <v>Tocoyena</v>
          </cell>
          <cell r="C1300" t="str">
            <v>pittieri</v>
          </cell>
          <cell r="D1300" t="str">
            <v>Tocoyena pittieri</v>
          </cell>
          <cell r="F1300" t="str">
            <v>RUBIACEAE</v>
          </cell>
          <cell r="H1300" t="str">
            <v>INDETERMINADO</v>
          </cell>
        </row>
        <row r="1301">
          <cell r="A1301">
            <v>1300</v>
          </cell>
          <cell r="B1301" t="str">
            <v>Tontelea</v>
          </cell>
          <cell r="C1301" t="str">
            <v>hondurensis</v>
          </cell>
          <cell r="D1301" t="str">
            <v>Tontelea hondurensis</v>
          </cell>
          <cell r="E1301" t="str">
            <v>A.C. Sm.</v>
          </cell>
          <cell r="F1301" t="str">
            <v>HIPPOCRATEACEAE</v>
          </cell>
          <cell r="H1301" t="str">
            <v>INDETERMINADO</v>
          </cell>
        </row>
        <row r="1302">
          <cell r="A1302">
            <v>1301</v>
          </cell>
          <cell r="B1302" t="str">
            <v>Topobea</v>
          </cell>
          <cell r="C1302" t="str">
            <v>sp</v>
          </cell>
          <cell r="D1302" t="str">
            <v>Topobea sp</v>
          </cell>
          <cell r="F1302" t="str">
            <v>MELASTOMATACEAE</v>
          </cell>
          <cell r="H1302" t="str">
            <v>INDETERMINADO</v>
          </cell>
        </row>
        <row r="1303">
          <cell r="A1303">
            <v>1302</v>
          </cell>
          <cell r="B1303" t="str">
            <v>Tovomita</v>
          </cell>
          <cell r="C1303" t="str">
            <v>longifolia</v>
          </cell>
          <cell r="D1303" t="str">
            <v>Tovomita longifolia</v>
          </cell>
          <cell r="F1303" t="str">
            <v>CLUSIACEAE</v>
          </cell>
          <cell r="H1303" t="str">
            <v>INDETERMINADO</v>
          </cell>
        </row>
        <row r="1304">
          <cell r="A1304">
            <v>1303</v>
          </cell>
          <cell r="B1304" t="str">
            <v>Tovomita</v>
          </cell>
          <cell r="C1304" t="str">
            <v>paniculata</v>
          </cell>
          <cell r="D1304" t="str">
            <v>Tovomita paniculata</v>
          </cell>
          <cell r="F1304" t="str">
            <v>CLUSIACEAE</v>
          </cell>
          <cell r="H1304" t="str">
            <v>INDETERMINADO</v>
          </cell>
        </row>
        <row r="1305">
          <cell r="A1305">
            <v>1304</v>
          </cell>
          <cell r="B1305" t="str">
            <v>Tovomita</v>
          </cell>
          <cell r="C1305" t="str">
            <v>stylosa</v>
          </cell>
          <cell r="D1305" t="str">
            <v>Tovomita stylosa</v>
          </cell>
          <cell r="F1305" t="str">
            <v>CLUSIACEAE</v>
          </cell>
          <cell r="H1305" t="str">
            <v>INDETERMINADO</v>
          </cell>
        </row>
        <row r="1306">
          <cell r="A1306">
            <v>1305</v>
          </cell>
          <cell r="B1306" t="str">
            <v>Tovomita</v>
          </cell>
          <cell r="C1306" t="str">
            <v>weddelliana</v>
          </cell>
          <cell r="D1306" t="str">
            <v>Tovomita weddelliana</v>
          </cell>
          <cell r="E1306" t="str">
            <v>Planch. &amp; Triana</v>
          </cell>
          <cell r="F1306" t="str">
            <v>CLUSIACEAE</v>
          </cell>
          <cell r="G1306" t="str">
            <v>Mangle blanco-Sangre toro</v>
          </cell>
          <cell r="H1306" t="str">
            <v>HELIOFITO DURABLE</v>
          </cell>
        </row>
        <row r="1307">
          <cell r="A1307">
            <v>1306</v>
          </cell>
          <cell r="B1307" t="str">
            <v>Tovomitopsis</v>
          </cell>
          <cell r="C1307" t="str">
            <v>myrcioides</v>
          </cell>
          <cell r="D1307" t="str">
            <v>Tovomitopsis myrcioides</v>
          </cell>
          <cell r="F1307" t="str">
            <v>CLUSIACEAE</v>
          </cell>
          <cell r="H1307" t="str">
            <v>INDETERMINADO</v>
          </cell>
        </row>
        <row r="1308">
          <cell r="A1308">
            <v>1307</v>
          </cell>
          <cell r="B1308" t="str">
            <v>Tovomitopsis</v>
          </cell>
          <cell r="C1308" t="str">
            <v>sp</v>
          </cell>
          <cell r="D1308" t="str">
            <v>Tovomitopsis sp</v>
          </cell>
          <cell r="F1308" t="str">
            <v>CLUSIACEAE</v>
          </cell>
          <cell r="H1308" t="str">
            <v>INDETERMINADO</v>
          </cell>
        </row>
        <row r="1309">
          <cell r="A1309">
            <v>1308</v>
          </cell>
          <cell r="B1309" t="str">
            <v>Toxicodendron</v>
          </cell>
          <cell r="C1309" t="str">
            <v>striatum</v>
          </cell>
          <cell r="D1309" t="str">
            <v>Toxicodendron striatum</v>
          </cell>
          <cell r="E1309" t="str">
            <v>(Ruiz &amp; Pav.) Kuntze</v>
          </cell>
          <cell r="F1309" t="str">
            <v>ANACARDIACEAE</v>
          </cell>
          <cell r="G1309" t="str">
            <v>Hinchador</v>
          </cell>
          <cell r="H1309" t="str">
            <v>INDETERMINADO</v>
          </cell>
        </row>
        <row r="1310">
          <cell r="A1310">
            <v>1309</v>
          </cell>
          <cell r="B1310" t="str">
            <v>Trattinnickia</v>
          </cell>
          <cell r="C1310" t="str">
            <v>aspera</v>
          </cell>
          <cell r="D1310" t="str">
            <v>Trattinnickia aspera</v>
          </cell>
          <cell r="E1310" t="str">
            <v>(Standl.) Swart</v>
          </cell>
          <cell r="F1310" t="str">
            <v>BURSERACEAE</v>
          </cell>
          <cell r="G1310" t="str">
            <v>Caraña-Caraño-Carao blanco</v>
          </cell>
          <cell r="H1310" t="str">
            <v>INDETERMINADO</v>
          </cell>
        </row>
        <row r="1311">
          <cell r="A1311">
            <v>1310</v>
          </cell>
          <cell r="B1311" t="str">
            <v>Trema</v>
          </cell>
          <cell r="C1311" t="str">
            <v>integerrima</v>
          </cell>
          <cell r="D1311" t="str">
            <v>Trema integerrima</v>
          </cell>
          <cell r="E1311" t="str">
            <v>(Beurl.) Standl.</v>
          </cell>
          <cell r="F1311" t="str">
            <v>ULMACEAE</v>
          </cell>
          <cell r="G1311" t="str">
            <v>Juco-Capulin blanco-Capulín</v>
          </cell>
          <cell r="H1311" t="str">
            <v>HELIOFITO EFIMERO</v>
          </cell>
        </row>
        <row r="1312">
          <cell r="A1312">
            <v>1311</v>
          </cell>
          <cell r="B1312" t="str">
            <v>Trema</v>
          </cell>
          <cell r="C1312" t="str">
            <v>micrantha</v>
          </cell>
          <cell r="D1312" t="str">
            <v>Trema micrantha</v>
          </cell>
          <cell r="E1312" t="str">
            <v>(L.) Blume</v>
          </cell>
          <cell r="F1312" t="str">
            <v>ULMACEAE</v>
          </cell>
          <cell r="G1312" t="str">
            <v>Juco-Capulin blanco-Capulín-Capulín negro-
Urré-Vara-Vara blanca</v>
          </cell>
          <cell r="H1312" t="str">
            <v>HELIOFITO EFIMERO</v>
          </cell>
        </row>
        <row r="1313">
          <cell r="A1313">
            <v>1312</v>
          </cell>
          <cell r="B1313" t="str">
            <v>Trema</v>
          </cell>
          <cell r="C1313" t="str">
            <v>sp</v>
          </cell>
          <cell r="D1313" t="str">
            <v>Trema sp</v>
          </cell>
          <cell r="F1313" t="str">
            <v>ULMACEAE</v>
          </cell>
          <cell r="H1313" t="str">
            <v>HELIOFITO EFIMERO</v>
          </cell>
        </row>
        <row r="1314">
          <cell r="A1314">
            <v>1313</v>
          </cell>
          <cell r="B1314" t="str">
            <v>Trichilia</v>
          </cell>
          <cell r="C1314" t="str">
            <v>adolfi</v>
          </cell>
          <cell r="D1314" t="str">
            <v>Trichilia adolfi</v>
          </cell>
          <cell r="E1314" t="str">
            <v>Harms</v>
          </cell>
          <cell r="F1314" t="str">
            <v>MELIACEAE</v>
          </cell>
          <cell r="G1314" t="str">
            <v>Ocora</v>
          </cell>
          <cell r="H1314" t="str">
            <v>INDETERMINADO</v>
          </cell>
        </row>
        <row r="1315">
          <cell r="A1315">
            <v>1314</v>
          </cell>
          <cell r="B1315" t="str">
            <v>Trichilia</v>
          </cell>
          <cell r="C1315" t="str">
            <v>cuneata</v>
          </cell>
          <cell r="D1315" t="str">
            <v>Trichilia cuneata</v>
          </cell>
          <cell r="F1315" t="str">
            <v>MELIACEAE</v>
          </cell>
          <cell r="H1315" t="str">
            <v>INDETERMINADO</v>
          </cell>
        </row>
        <row r="1316">
          <cell r="A1316">
            <v>1315</v>
          </cell>
          <cell r="B1316" t="str">
            <v>Trichilia</v>
          </cell>
          <cell r="C1316" t="str">
            <v>glabra</v>
          </cell>
          <cell r="D1316" t="str">
            <v>Trichilia glabra</v>
          </cell>
          <cell r="E1316" t="str">
            <v>L.</v>
          </cell>
          <cell r="F1316" t="str">
            <v>MELIACEAE</v>
          </cell>
          <cell r="G1316" t="str">
            <v>Uruca</v>
          </cell>
          <cell r="H1316" t="str">
            <v>HELIOFITO DURABLE</v>
          </cell>
        </row>
        <row r="1317">
          <cell r="A1317">
            <v>1316</v>
          </cell>
          <cell r="B1317" t="str">
            <v>Trichilia</v>
          </cell>
          <cell r="C1317" t="str">
            <v>martiana</v>
          </cell>
          <cell r="D1317" t="str">
            <v>Trichilia martiana</v>
          </cell>
          <cell r="E1317" t="str">
            <v>C. DC.</v>
          </cell>
          <cell r="F1317" t="str">
            <v>MELIACEAE</v>
          </cell>
          <cell r="G1317" t="str">
            <v>Cedrillo</v>
          </cell>
          <cell r="H1317" t="str">
            <v>INDETERMINADO</v>
          </cell>
        </row>
        <row r="1318">
          <cell r="A1318">
            <v>1317</v>
          </cell>
          <cell r="B1318" t="str">
            <v>Trichilia</v>
          </cell>
          <cell r="C1318" t="str">
            <v>pallida</v>
          </cell>
          <cell r="D1318" t="str">
            <v>Trichilia pallida</v>
          </cell>
          <cell r="E1318" t="str">
            <v>Sw.</v>
          </cell>
          <cell r="F1318" t="str">
            <v>MELIACEAE</v>
          </cell>
          <cell r="H1318" t="str">
            <v>INDETERMINADO</v>
          </cell>
        </row>
        <row r="1319">
          <cell r="A1319">
            <v>1318</v>
          </cell>
          <cell r="B1319" t="str">
            <v>Trichilia</v>
          </cell>
          <cell r="C1319" t="str">
            <v>pittieri</v>
          </cell>
          <cell r="D1319" t="str">
            <v>Trichilia pittieri</v>
          </cell>
          <cell r="E1319" t="str">
            <v>C. DC.</v>
          </cell>
          <cell r="F1319" t="str">
            <v>MELIACEAE</v>
          </cell>
          <cell r="G1319" t="str">
            <v>Cedrillo</v>
          </cell>
          <cell r="H1319" t="str">
            <v>INDETERMINADO</v>
          </cell>
        </row>
        <row r="1320">
          <cell r="A1320">
            <v>1319</v>
          </cell>
          <cell r="B1320" t="str">
            <v>Trichilia</v>
          </cell>
          <cell r="C1320" t="str">
            <v>quadrijuga</v>
          </cell>
          <cell r="D1320" t="str">
            <v>Trichilia quadrijuga</v>
          </cell>
          <cell r="E1320" t="str">
            <v>Kunth</v>
          </cell>
          <cell r="F1320" t="str">
            <v>MELIACEAE</v>
          </cell>
          <cell r="H1320" t="str">
            <v>INDETERMINADO</v>
          </cell>
        </row>
        <row r="1321">
          <cell r="A1321">
            <v>1320</v>
          </cell>
          <cell r="B1321" t="str">
            <v>Trichilia</v>
          </cell>
          <cell r="C1321" t="str">
            <v>septentrionalis</v>
          </cell>
          <cell r="D1321" t="str">
            <v>Trichilia septentrionalis</v>
          </cell>
          <cell r="E1321" t="str">
            <v>C. DC.</v>
          </cell>
          <cell r="F1321" t="str">
            <v>MELIACEAE</v>
          </cell>
          <cell r="H1321" t="str">
            <v>HELIOFITO DURABLE</v>
          </cell>
        </row>
        <row r="1322">
          <cell r="A1322">
            <v>1321</v>
          </cell>
          <cell r="B1322" t="str">
            <v>Trichilia</v>
          </cell>
          <cell r="C1322" t="str">
            <v>sp</v>
          </cell>
          <cell r="D1322" t="str">
            <v>Trichilia sp</v>
          </cell>
          <cell r="F1322" t="str">
            <v>MELIACEAE</v>
          </cell>
          <cell r="H1322" t="str">
            <v>HELIOFITO DURABLE</v>
          </cell>
        </row>
        <row r="1323">
          <cell r="A1323">
            <v>1322</v>
          </cell>
          <cell r="B1323" t="str">
            <v>Trichospermum</v>
          </cell>
          <cell r="C1323" t="str">
            <v>galeottii</v>
          </cell>
          <cell r="D1323" t="str">
            <v>Trichospermum galeottii</v>
          </cell>
          <cell r="E1323" t="str">
            <v>(Turcz.) Kosterm.</v>
          </cell>
          <cell r="F1323" t="str">
            <v>TILIACEAE</v>
          </cell>
          <cell r="G1323" t="str">
            <v>Guacimo blanco-Capulín-Capulín colorado-Capulín 
sabanero-Guácimo-Jucó-Jucó blanco-Majagua-Plomo</v>
          </cell>
          <cell r="H1323" t="str">
            <v>HELIOFITO EFIMERO</v>
          </cell>
        </row>
        <row r="1324">
          <cell r="A1324">
            <v>1323</v>
          </cell>
          <cell r="B1324" t="str">
            <v>Trichospermum</v>
          </cell>
          <cell r="C1324" t="str">
            <v>grewiifolium</v>
          </cell>
          <cell r="D1324" t="str">
            <v>Trichospermum grewiifolium</v>
          </cell>
          <cell r="E1324" t="str">
            <v>(A. Rich.) Kosterm.</v>
          </cell>
          <cell r="F1324" t="str">
            <v>TILIACEAE</v>
          </cell>
          <cell r="G1324" t="str">
            <v>Guacimo blanco-Capulin colorado-Capulín-Capulín
rojo-Guácimo-Jucó rojo-Plomo</v>
          </cell>
          <cell r="H1324" t="str">
            <v>HELIOFITO EFIMERO</v>
          </cell>
        </row>
        <row r="1325">
          <cell r="A1325">
            <v>1324</v>
          </cell>
          <cell r="B1325" t="str">
            <v>Trophis</v>
          </cell>
          <cell r="C1325" t="str">
            <v>involucrata</v>
          </cell>
          <cell r="D1325" t="str">
            <v>Trophis involucrata</v>
          </cell>
          <cell r="E1325" t="str">
            <v>W.C. Burger</v>
          </cell>
          <cell r="F1325" t="str">
            <v>MORACEAE</v>
          </cell>
          <cell r="H1325" t="str">
            <v>HELIOFITO DURABLE</v>
          </cell>
        </row>
        <row r="1326">
          <cell r="A1326">
            <v>1325</v>
          </cell>
          <cell r="B1326" t="str">
            <v>Trophis</v>
          </cell>
          <cell r="C1326" t="str">
            <v>mexicana</v>
          </cell>
          <cell r="D1326" t="str">
            <v>Trophis mexicana</v>
          </cell>
          <cell r="E1326" t="str">
            <v>(Liebm.) Bureau</v>
          </cell>
          <cell r="F1326" t="str">
            <v>MORACEAE</v>
          </cell>
          <cell r="H1326" t="str">
            <v>HELIOFITO DURABLE</v>
          </cell>
        </row>
        <row r="1327">
          <cell r="A1327">
            <v>1326</v>
          </cell>
          <cell r="B1327" t="str">
            <v>Trophis</v>
          </cell>
          <cell r="C1327" t="str">
            <v>racemosa</v>
          </cell>
          <cell r="D1327" t="str">
            <v>Trophis racemosa</v>
          </cell>
          <cell r="E1327" t="str">
            <v>(L.) Urb.</v>
          </cell>
          <cell r="F1327" t="str">
            <v>MORACEAE</v>
          </cell>
          <cell r="G1327" t="str">
            <v>Ojochillo colorado-Lechillo-Lechoso-Ojoche 
macho-Ojoche negro-Ojochillo</v>
          </cell>
          <cell r="H1327" t="str">
            <v>HELIOFITO DURABLE</v>
          </cell>
        </row>
        <row r="1328">
          <cell r="A1328">
            <v>1327</v>
          </cell>
          <cell r="B1328" t="str">
            <v>Trophis</v>
          </cell>
          <cell r="C1328" t="str">
            <v>sp</v>
          </cell>
          <cell r="D1328" t="str">
            <v>Trophis sp</v>
          </cell>
          <cell r="F1328" t="str">
            <v>MORACEAE</v>
          </cell>
          <cell r="H1328" t="str">
            <v>HELIOFITO DURABLE</v>
          </cell>
        </row>
        <row r="1329">
          <cell r="A1329">
            <v>1328</v>
          </cell>
          <cell r="B1329" t="str">
            <v>Turpinia</v>
          </cell>
          <cell r="C1329" t="str">
            <v>occidentalis</v>
          </cell>
          <cell r="D1329" t="str">
            <v>Turpinia occidentalis</v>
          </cell>
          <cell r="E1329" t="str">
            <v>(Sw.) G. Don</v>
          </cell>
          <cell r="F1329" t="str">
            <v>STAPHYLEACEAE</v>
          </cell>
          <cell r="H1329" t="str">
            <v>HELIOFITO DURABLE</v>
          </cell>
        </row>
        <row r="1330">
          <cell r="A1330">
            <v>1329</v>
          </cell>
          <cell r="B1330" t="str">
            <v>Turpinia</v>
          </cell>
          <cell r="C1330" t="str">
            <v>sp</v>
          </cell>
          <cell r="D1330" t="str">
            <v>Turpinia sp</v>
          </cell>
          <cell r="F1330" t="str">
            <v>STAPHYLEACEAE</v>
          </cell>
          <cell r="H1330" t="str">
            <v>HELIOFITO DURABLE</v>
          </cell>
        </row>
        <row r="1331">
          <cell r="A1331">
            <v>1330</v>
          </cell>
          <cell r="B1331" t="str">
            <v>Uncaria</v>
          </cell>
          <cell r="C1331" t="str">
            <v>tomentosa</v>
          </cell>
          <cell r="D1331" t="str">
            <v>Uncaria tomentosa</v>
          </cell>
          <cell r="E1331" t="str">
            <v>(Willd.) DC.</v>
          </cell>
          <cell r="F1331" t="str">
            <v>RUBIACEAE</v>
          </cell>
          <cell r="H1331" t="str">
            <v>INDETERMINADO</v>
          </cell>
        </row>
        <row r="1332">
          <cell r="A1332">
            <v>1331</v>
          </cell>
          <cell r="B1332" t="str">
            <v>Ulmus</v>
          </cell>
          <cell r="C1332" t="str">
            <v>mexicana</v>
          </cell>
          <cell r="D1332" t="str">
            <v>Ulmus mexicana</v>
          </cell>
          <cell r="E1332" t="str">
            <v>(Liebm.) Planch.</v>
          </cell>
          <cell r="F1332" t="str">
            <v>ULMACEAE</v>
          </cell>
          <cell r="G1332" t="str">
            <v>Tirra</v>
          </cell>
          <cell r="H1332" t="str">
            <v>INDETERMINADO</v>
          </cell>
        </row>
        <row r="1333">
          <cell r="A1333">
            <v>1332</v>
          </cell>
          <cell r="B1333" t="str">
            <v>Unonopsis</v>
          </cell>
          <cell r="C1333" t="str">
            <v>hammelii</v>
          </cell>
          <cell r="D1333" t="str">
            <v>Unonopsis hammelii</v>
          </cell>
          <cell r="E1333" t="str">
            <v>G. E. Schatz</v>
          </cell>
          <cell r="F1333" t="str">
            <v>ANNONACEAE</v>
          </cell>
          <cell r="G1333" t="str">
            <v>Anonillo</v>
          </cell>
          <cell r="H1333" t="str">
            <v>HELIOFITO DURABLE</v>
          </cell>
        </row>
        <row r="1334">
          <cell r="A1334">
            <v>1333</v>
          </cell>
          <cell r="B1334" t="str">
            <v>Unonopsis</v>
          </cell>
          <cell r="C1334" t="str">
            <v>panamensis</v>
          </cell>
          <cell r="D1334" t="str">
            <v>Unonopsis panamensis</v>
          </cell>
          <cell r="F1334" t="str">
            <v>ANNONACEAE</v>
          </cell>
          <cell r="H1334" t="str">
            <v>INDETERMINADO</v>
          </cell>
        </row>
        <row r="1335">
          <cell r="A1335">
            <v>1334</v>
          </cell>
          <cell r="B1335" t="str">
            <v>Unonopsis</v>
          </cell>
          <cell r="C1335" t="str">
            <v>pittieri</v>
          </cell>
          <cell r="D1335" t="str">
            <v>Unonopsis pittieri</v>
          </cell>
          <cell r="E1335" t="str">
            <v>Saff.</v>
          </cell>
          <cell r="F1335" t="str">
            <v>ANNONACEAE</v>
          </cell>
          <cell r="G1335" t="str">
            <v>Anonillo-Yaya-Yayo</v>
          </cell>
          <cell r="H1335" t="str">
            <v>HELIOFITO DURABLE</v>
          </cell>
        </row>
        <row r="1336">
          <cell r="A1336">
            <v>1335</v>
          </cell>
          <cell r="B1336" t="str">
            <v>Unonopsis</v>
          </cell>
          <cell r="C1336" t="str">
            <v>rufescens</v>
          </cell>
          <cell r="D1336" t="str">
            <v>Unonopsis rufescens</v>
          </cell>
          <cell r="E1336" t="str">
            <v>(Baill.) R. E. Fr.</v>
          </cell>
          <cell r="F1336" t="str">
            <v>ANNONACEAE</v>
          </cell>
          <cell r="G1336" t="str">
            <v>Anonillo</v>
          </cell>
          <cell r="H1336" t="str">
            <v>HELIOFITO DURABLE</v>
          </cell>
        </row>
        <row r="1337">
          <cell r="A1337">
            <v>1336</v>
          </cell>
          <cell r="B1337" t="str">
            <v>Unonopsis</v>
          </cell>
          <cell r="C1337" t="str">
            <v>storkii</v>
          </cell>
          <cell r="D1337" t="str">
            <v>Unonopsis storkii</v>
          </cell>
          <cell r="F1337" t="str">
            <v>ANNONACEAE</v>
          </cell>
          <cell r="H1337" t="str">
            <v>INDETERMINADO</v>
          </cell>
        </row>
        <row r="1338">
          <cell r="A1338">
            <v>1337</v>
          </cell>
          <cell r="B1338" t="str">
            <v>Unonopsis</v>
          </cell>
          <cell r="C1338" t="str">
            <v>sp</v>
          </cell>
          <cell r="D1338" t="str">
            <v>Unonopsis sp</v>
          </cell>
          <cell r="F1338" t="str">
            <v>ANNONACEAE</v>
          </cell>
          <cell r="H1338" t="str">
            <v>HELIOFITO DURABLE</v>
          </cell>
        </row>
        <row r="1339">
          <cell r="A1339">
            <v>1338</v>
          </cell>
          <cell r="B1339" t="str">
            <v>Unonopsis</v>
          </cell>
          <cell r="C1339" t="str">
            <v>theobromifolia</v>
          </cell>
          <cell r="D1339" t="str">
            <v>Unonopsis theobromifolia</v>
          </cell>
          <cell r="F1339" t="str">
            <v>ANNONACEAE</v>
          </cell>
          <cell r="H1339" t="str">
            <v>INDETERMINADO</v>
          </cell>
        </row>
        <row r="1340">
          <cell r="A1340">
            <v>1339</v>
          </cell>
          <cell r="B1340" t="str">
            <v>Urera</v>
          </cell>
          <cell r="C1340" t="str">
            <v>corallina</v>
          </cell>
          <cell r="D1340" t="str">
            <v>Urera corallina</v>
          </cell>
          <cell r="E1340" t="str">
            <v>(Liebm.) Wedd.</v>
          </cell>
          <cell r="F1340" t="str">
            <v>URTICACEAE</v>
          </cell>
          <cell r="H1340" t="str">
            <v>INDETERMINADO</v>
          </cell>
        </row>
        <row r="1341">
          <cell r="A1341">
            <v>1340</v>
          </cell>
          <cell r="B1341" t="str">
            <v>Vantanea</v>
          </cell>
          <cell r="C1341" t="str">
            <v>barbourii</v>
          </cell>
          <cell r="D1341" t="str">
            <v>Vantanea barbourii</v>
          </cell>
          <cell r="F1341" t="str">
            <v>HUMIRIACEAE</v>
          </cell>
          <cell r="G1341" t="str">
            <v>Campano-Caracolillo-Chiricana-Chiricano-Chiricano 
alegre-Chiricano triste-Ira-Ira chiricana-Ira chiricano-Níspero</v>
          </cell>
          <cell r="H1341" t="str">
            <v>INDETERMINADO</v>
          </cell>
        </row>
        <row r="1342">
          <cell r="A1342">
            <v>1341</v>
          </cell>
          <cell r="B1342" t="str">
            <v>Vantanea</v>
          </cell>
          <cell r="C1342" t="str">
            <v>occidentalis</v>
          </cell>
          <cell r="D1342" t="str">
            <v>Vantanea occidentalis</v>
          </cell>
          <cell r="E1342" t="str">
            <v>Cuatrec.</v>
          </cell>
          <cell r="F1342" t="str">
            <v>HUMIRIACEAE</v>
          </cell>
          <cell r="G1342" t="str">
            <v>Lorito-Chiricano</v>
          </cell>
          <cell r="H1342" t="str">
            <v>ESCIOFITO</v>
          </cell>
        </row>
        <row r="1343">
          <cell r="A1343">
            <v>1342</v>
          </cell>
          <cell r="B1343" t="str">
            <v>Vatairea</v>
          </cell>
          <cell r="C1343" t="str">
            <v>lundellii</v>
          </cell>
          <cell r="D1343" t="str">
            <v>Vatairea lundellii</v>
          </cell>
          <cell r="E1343" t="str">
            <v>(Standl.) Killip</v>
          </cell>
          <cell r="F1343" t="str">
            <v>FABACEAE/PAP.</v>
          </cell>
          <cell r="G1343" t="str">
            <v>Cocobolo de San Carlos-Amargo</v>
          </cell>
          <cell r="H1343" t="str">
            <v>HELIOFITO DURABLE</v>
          </cell>
        </row>
        <row r="1344">
          <cell r="A1344">
            <v>1343</v>
          </cell>
          <cell r="B1344" t="str">
            <v>Vatairea</v>
          </cell>
          <cell r="C1344" t="str">
            <v>erythrocarpa</v>
          </cell>
          <cell r="D1344" t="str">
            <v>Vatairea erythrocarpa</v>
          </cell>
          <cell r="F1344" t="str">
            <v>FABACEAE/PAP.</v>
          </cell>
          <cell r="G1344" t="str">
            <v>Amargo-Amarillón-Carao macho-Cocobila-Cocobolo-
Cocobolo de San Carlos-Mora-Papi</v>
          </cell>
          <cell r="H1344" t="str">
            <v>INDETERMINADO</v>
          </cell>
        </row>
        <row r="1345">
          <cell r="A1345">
            <v>1344</v>
          </cell>
          <cell r="B1345" t="str">
            <v>Vernonia</v>
          </cell>
          <cell r="C1345" t="str">
            <v>triflosculosa</v>
          </cell>
          <cell r="D1345" t="str">
            <v>Vernonia triflosculosa</v>
          </cell>
          <cell r="E1345" t="str">
            <v>Kunth</v>
          </cell>
          <cell r="F1345" t="str">
            <v>ASTERACEAE</v>
          </cell>
          <cell r="H1345" t="str">
            <v>INDETERMINADO</v>
          </cell>
        </row>
        <row r="1346">
          <cell r="A1346">
            <v>1345</v>
          </cell>
          <cell r="B1346" t="str">
            <v>Viburnum</v>
          </cell>
          <cell r="C1346" t="str">
            <v>costaricanum</v>
          </cell>
          <cell r="D1346" t="str">
            <v>Viburnum costaricanum</v>
          </cell>
          <cell r="E1346" t="str">
            <v>(Oerst.) Hemsl.</v>
          </cell>
          <cell r="F1346" t="str">
            <v>CAPRIFOLIACEAE</v>
          </cell>
          <cell r="H1346" t="str">
            <v>INDETERMINADO</v>
          </cell>
        </row>
        <row r="1347">
          <cell r="A1347">
            <v>1346</v>
          </cell>
          <cell r="B1347" t="str">
            <v>Viburnum</v>
          </cell>
          <cell r="C1347" t="str">
            <v>sp</v>
          </cell>
          <cell r="D1347" t="str">
            <v>Viburnum sp</v>
          </cell>
          <cell r="F1347" t="str">
            <v>CAPRIFOLIACEAE</v>
          </cell>
          <cell r="G1347" t="str">
            <v>Sarna de perro</v>
          </cell>
          <cell r="H1347" t="str">
            <v>INDETERMINADO</v>
          </cell>
        </row>
        <row r="1348">
          <cell r="A1348">
            <v>1347</v>
          </cell>
          <cell r="B1348" t="str">
            <v>Virola</v>
          </cell>
          <cell r="C1348" t="str">
            <v>guatemalensis</v>
          </cell>
          <cell r="D1348" t="str">
            <v>Virola guatemalensis</v>
          </cell>
          <cell r="E1348" t="str">
            <v>(Hemsl.) Warb.</v>
          </cell>
          <cell r="F1348" t="str">
            <v>MYRISTICACEAE</v>
          </cell>
          <cell r="G1348" t="str">
            <v>Fruta dorada-Bogamaní-Chancho-Fruta-Mayo-
Palo de chancho-Palo de mayo</v>
          </cell>
          <cell r="H1348" t="str">
            <v>HELIOFITO DURABLE</v>
          </cell>
        </row>
        <row r="1349">
          <cell r="A1349">
            <v>1348</v>
          </cell>
          <cell r="B1349" t="str">
            <v>Virola</v>
          </cell>
          <cell r="C1349" t="str">
            <v>koschnyi</v>
          </cell>
          <cell r="D1349" t="str">
            <v>Virola koschnyi</v>
          </cell>
          <cell r="E1349" t="str">
            <v>Warb.</v>
          </cell>
          <cell r="F1349" t="str">
            <v>MYRISTICACEAE</v>
          </cell>
          <cell r="G1349" t="str">
            <v>Fruta dorada-Bogamaní-Candelo-Fruta-Miguelario</v>
          </cell>
          <cell r="H1349" t="str">
            <v>HELIOFITO DURABLE</v>
          </cell>
        </row>
        <row r="1350">
          <cell r="A1350">
            <v>1349</v>
          </cell>
          <cell r="B1350" t="str">
            <v>Virola</v>
          </cell>
          <cell r="C1350" t="str">
            <v>lensii</v>
          </cell>
          <cell r="D1350" t="str">
            <v>Virola lensii</v>
          </cell>
          <cell r="F1350" t="str">
            <v>MYRISTICACEAE</v>
          </cell>
          <cell r="H1350" t="str">
            <v>INDETERMINADO</v>
          </cell>
        </row>
        <row r="1351">
          <cell r="A1351">
            <v>1350</v>
          </cell>
          <cell r="B1351" t="str">
            <v>Virola</v>
          </cell>
          <cell r="C1351" t="str">
            <v>multiflora</v>
          </cell>
          <cell r="D1351" t="str">
            <v>Virola multiflora</v>
          </cell>
          <cell r="E1351" t="str">
            <v>(Standl.) A.C. Sm.</v>
          </cell>
          <cell r="F1351" t="str">
            <v>MYRISTICACEAE</v>
          </cell>
          <cell r="G1351" t="str">
            <v>Fruta dorada</v>
          </cell>
          <cell r="H1351" t="str">
            <v>HELIOFITO DURABLE</v>
          </cell>
        </row>
        <row r="1352">
          <cell r="A1352">
            <v>1351</v>
          </cell>
          <cell r="B1352" t="str">
            <v>Virola</v>
          </cell>
          <cell r="C1352" t="str">
            <v>sebifera</v>
          </cell>
          <cell r="D1352" t="str">
            <v>Virola sebifera</v>
          </cell>
          <cell r="E1352" t="str">
            <v>Aubl.</v>
          </cell>
          <cell r="F1352" t="str">
            <v>MYRISTICACEAE</v>
          </cell>
          <cell r="G1352" t="str">
            <v>Fruta dorada-Cotón-Fruta-Miguelario</v>
          </cell>
          <cell r="H1352" t="str">
            <v>HELIOFITO DURABLE</v>
          </cell>
        </row>
        <row r="1353">
          <cell r="A1353">
            <v>1352</v>
          </cell>
          <cell r="B1353" t="str">
            <v>Virola</v>
          </cell>
          <cell r="C1353" t="str">
            <v>sp</v>
          </cell>
          <cell r="D1353" t="str">
            <v>Virola sp</v>
          </cell>
          <cell r="F1353" t="str">
            <v>MYRISTICACEAE</v>
          </cell>
          <cell r="G1353" t="str">
            <v>Fruta dorada</v>
          </cell>
          <cell r="H1353" t="str">
            <v>HELIOFITO DURABLE</v>
          </cell>
        </row>
        <row r="1354">
          <cell r="A1354">
            <v>1353</v>
          </cell>
          <cell r="B1354" t="str">
            <v>Virola</v>
          </cell>
          <cell r="C1354" t="str">
            <v>surinamensis</v>
          </cell>
          <cell r="D1354" t="str">
            <v>Virola surinamensis</v>
          </cell>
          <cell r="E1354" t="str">
            <v>(Rol. ex Rottb.) Warb.</v>
          </cell>
          <cell r="F1354" t="str">
            <v>MYRISTICACEAE</v>
          </cell>
          <cell r="G1354" t="str">
            <v>Fruta dorada-Candelo</v>
          </cell>
          <cell r="H1354" t="str">
            <v>HELIOFITO DURABLE</v>
          </cell>
        </row>
        <row r="1355">
          <cell r="A1355">
            <v>1354</v>
          </cell>
          <cell r="B1355" t="str">
            <v>Vismia</v>
          </cell>
          <cell r="C1355" t="str">
            <v>baccifera</v>
          </cell>
          <cell r="D1355" t="str">
            <v>Vismia baccifera</v>
          </cell>
          <cell r="E1355" t="str">
            <v>(L.) Triana &amp; Planch.</v>
          </cell>
          <cell r="F1355" t="str">
            <v>CLUSIACEAE</v>
          </cell>
          <cell r="G1355" t="str">
            <v>Achiotillo</v>
          </cell>
          <cell r="H1355" t="str">
            <v>HELIOFITO EFIMERO</v>
          </cell>
        </row>
        <row r="1356">
          <cell r="A1356">
            <v>1355</v>
          </cell>
          <cell r="B1356" t="str">
            <v>Vismia</v>
          </cell>
          <cell r="C1356" t="str">
            <v>billbergiana</v>
          </cell>
          <cell r="D1356" t="str">
            <v>Vismia billbergiana</v>
          </cell>
          <cell r="E1356" t="str">
            <v>Beurl.</v>
          </cell>
          <cell r="F1356" t="str">
            <v>CLUSIACEAE</v>
          </cell>
          <cell r="G1356" t="str">
            <v>Achiotillo</v>
          </cell>
          <cell r="H1356" t="str">
            <v>HELIOFITO EFIMERO</v>
          </cell>
        </row>
        <row r="1357">
          <cell r="A1357">
            <v>1356</v>
          </cell>
          <cell r="B1357" t="str">
            <v>Vismia</v>
          </cell>
          <cell r="C1357" t="str">
            <v>ferruginea</v>
          </cell>
          <cell r="D1357" t="str">
            <v>Vismia ferruginea</v>
          </cell>
          <cell r="E1357" t="str">
            <v>(mal ap.) Kunth</v>
          </cell>
          <cell r="F1357" t="str">
            <v>CLUSIACEAE</v>
          </cell>
          <cell r="G1357" t="str">
            <v>Achiotillo</v>
          </cell>
          <cell r="H1357" t="str">
            <v>HELIOFITO EFIMERO</v>
          </cell>
        </row>
        <row r="1358">
          <cell r="A1358">
            <v>1357</v>
          </cell>
          <cell r="B1358" t="str">
            <v>Vismia</v>
          </cell>
          <cell r="C1358" t="str">
            <v>macrophylla</v>
          </cell>
          <cell r="D1358" t="str">
            <v>Vismia macrophylla</v>
          </cell>
          <cell r="E1358" t="str">
            <v>Kunth</v>
          </cell>
          <cell r="F1358" t="str">
            <v>CLUSIACEAE</v>
          </cell>
          <cell r="G1358" t="str">
            <v>Achiotillo</v>
          </cell>
          <cell r="H1358" t="str">
            <v>HELIOFITO EFIMERO</v>
          </cell>
        </row>
        <row r="1359">
          <cell r="A1359">
            <v>1358</v>
          </cell>
          <cell r="B1359" t="str">
            <v>Vismia</v>
          </cell>
          <cell r="C1359" t="str">
            <v>sp</v>
          </cell>
          <cell r="D1359" t="str">
            <v>Vismia sp</v>
          </cell>
          <cell r="F1359" t="str">
            <v>CLUSIACEAE</v>
          </cell>
          <cell r="G1359" t="str">
            <v>Achiotillo</v>
          </cell>
          <cell r="H1359" t="str">
            <v>HELIOFITO EFIMERO</v>
          </cell>
        </row>
        <row r="1360">
          <cell r="A1360">
            <v>1359</v>
          </cell>
          <cell r="B1360" t="str">
            <v>Vitex</v>
          </cell>
          <cell r="C1360" t="str">
            <v>cooperi</v>
          </cell>
          <cell r="D1360" t="str">
            <v>Vitex cooperi</v>
          </cell>
          <cell r="E1360" t="str">
            <v>Standl.</v>
          </cell>
          <cell r="F1360" t="str">
            <v>VERBENACEAE</v>
          </cell>
          <cell r="G1360" t="str">
            <v>Manu platano-Cacho venado-Cuajada-Cuajada 
negra-Manú-Manú blanco-Manú cuajada-Mer-Platano</v>
          </cell>
          <cell r="H1360" t="str">
            <v>HELIOFITO DURABLE</v>
          </cell>
        </row>
        <row r="1361">
          <cell r="A1361">
            <v>1360</v>
          </cell>
          <cell r="B1361" t="str">
            <v>Vochysia</v>
          </cell>
          <cell r="C1361" t="str">
            <v>allenii</v>
          </cell>
          <cell r="D1361" t="str">
            <v>Vochysia allenii</v>
          </cell>
          <cell r="E1361" t="str">
            <v>Standl. &amp; L. O. Williams</v>
          </cell>
          <cell r="F1361" t="str">
            <v>VOCHYSIACEAE</v>
          </cell>
          <cell r="G1361" t="str">
            <v>Botarrama-Areno colorado-Baak-Barbachele-Barbaschele-
Botarrama blanco-Botarrama negro-Mayo-Mayo blanco-Mayo rosado-Palo de mayo-San juanillo</v>
          </cell>
          <cell r="H1361" t="str">
            <v>HELIOFITO DURABLE</v>
          </cell>
        </row>
        <row r="1362">
          <cell r="A1362">
            <v>1361</v>
          </cell>
          <cell r="B1362" t="str">
            <v>Vochysia</v>
          </cell>
          <cell r="C1362" t="str">
            <v>ferruginea</v>
          </cell>
          <cell r="D1362" t="str">
            <v>Vochysia ferruginea</v>
          </cell>
          <cell r="E1362" t="str">
            <v>Mart.</v>
          </cell>
          <cell r="F1362" t="str">
            <v>VOCHYSIACEAE</v>
          </cell>
          <cell r="G1362" t="str">
            <v>Botarrama-Botarrama chancho-Chancho colorado-Flor 
de mayo-Mayo-Mayo colorado-Mayo negro-Palo de chancho-Palo mayo-Sebo</v>
          </cell>
          <cell r="H1362" t="str">
            <v>HELIOFITO DURABLE</v>
          </cell>
        </row>
        <row r="1363">
          <cell r="A1363">
            <v>1362</v>
          </cell>
          <cell r="B1363" t="str">
            <v>Vochysia</v>
          </cell>
          <cell r="C1363" t="str">
            <v>guatemalensis</v>
          </cell>
          <cell r="D1363" t="str">
            <v>Vochysia guatemalensis</v>
          </cell>
          <cell r="E1363" t="str">
            <v>Donn. Sm.</v>
          </cell>
          <cell r="F1363" t="str">
            <v>VOCHYSIACEAE</v>
          </cell>
          <cell r="G1363" t="str">
            <v>Chancho-Cebo-Barbachele-Barbaschele-Botarrama-
Chancho blanco-Ira de agua-Magnolia-Mayo-Mayo blanco-Mayo negro-Palo de mayo-Palo de sanjuan-Palo mayo-Sangrillo-Sanjuan-Sebo</v>
          </cell>
          <cell r="H1363" t="str">
            <v>HELIOFITO DURABLE</v>
          </cell>
        </row>
        <row r="1364">
          <cell r="A1364">
            <v>1363</v>
          </cell>
          <cell r="B1364" t="str">
            <v>Vochysia</v>
          </cell>
          <cell r="C1364" t="str">
            <v>megalophylla</v>
          </cell>
          <cell r="D1364" t="str">
            <v>Vochysia megalophylla</v>
          </cell>
          <cell r="F1364" t="str">
            <v>VOCHYSIACEAE</v>
          </cell>
          <cell r="G1364" t="str">
            <v>Flor de mayo-Ira de agua-Mayo-Palo de mayo</v>
          </cell>
          <cell r="H1364" t="str">
            <v>INDETERMINADO</v>
          </cell>
        </row>
        <row r="1365">
          <cell r="A1365">
            <v>1364</v>
          </cell>
          <cell r="B1365" t="str">
            <v>Vochysia</v>
          </cell>
          <cell r="C1365" t="str">
            <v>sp</v>
          </cell>
          <cell r="D1365" t="str">
            <v>Vochysia sp</v>
          </cell>
          <cell r="F1365" t="str">
            <v>VOCHYSIACEAE</v>
          </cell>
          <cell r="H1365" t="str">
            <v>HELIOFITO DURABLE</v>
          </cell>
        </row>
        <row r="1366">
          <cell r="A1366">
            <v>1365</v>
          </cell>
          <cell r="B1366" t="str">
            <v>Vouarana</v>
          </cell>
          <cell r="C1366" t="str">
            <v>anomala</v>
          </cell>
          <cell r="D1366" t="str">
            <v>Vouarana anomala</v>
          </cell>
          <cell r="E1366" t="str">
            <v>(Steyerm.)  Imbach</v>
          </cell>
          <cell r="F1366" t="str">
            <v>SAPINDACEAE</v>
          </cell>
          <cell r="G1366" t="str">
            <v>Areno</v>
          </cell>
          <cell r="H1366" t="str">
            <v>INDETERMINADO</v>
          </cell>
        </row>
        <row r="1367">
          <cell r="A1367">
            <v>1366</v>
          </cell>
          <cell r="B1367" t="str">
            <v>Warszewiczia</v>
          </cell>
          <cell r="C1367" t="str">
            <v>coccinea</v>
          </cell>
          <cell r="D1367" t="str">
            <v>Warszewiczia coccinea</v>
          </cell>
          <cell r="E1367" t="str">
            <v>(Vahl) UNK</v>
          </cell>
          <cell r="F1367" t="str">
            <v>RUBIACEAE</v>
          </cell>
          <cell r="G1367" t="str">
            <v>Pastora-Lengua de diablo-Pastora de montaña-Pastora 
de monte-Zapotillo-Zorrillo-Zorrillo amarillo-Zorrillo bandera</v>
          </cell>
          <cell r="H1367" t="str">
            <v>HELIOFITO DURABLE</v>
          </cell>
        </row>
        <row r="1368">
          <cell r="A1368">
            <v>1367</v>
          </cell>
          <cell r="B1368" t="str">
            <v>Warszewiczia</v>
          </cell>
          <cell r="C1368" t="str">
            <v>uxpanapensis</v>
          </cell>
          <cell r="D1368" t="str">
            <v>Warszewiczia uxpanapensis</v>
          </cell>
          <cell r="E1368" t="str">
            <v>(Lorence) C. M. Taylor</v>
          </cell>
          <cell r="F1368" t="str">
            <v>RUBIACEAE</v>
          </cell>
          <cell r="G1368" t="str">
            <v>Madroño</v>
          </cell>
          <cell r="H1368" t="str">
            <v>HELIOFITO DURABLE</v>
          </cell>
        </row>
        <row r="1369">
          <cell r="A1369">
            <v>1368</v>
          </cell>
          <cell r="B1369" t="str">
            <v>Weinmannia</v>
          </cell>
          <cell r="C1369" t="str">
            <v>pinnata</v>
          </cell>
          <cell r="D1369" t="str">
            <v>Weinmannia pinnata</v>
          </cell>
          <cell r="E1369" t="str">
            <v>L.</v>
          </cell>
          <cell r="F1369" t="str">
            <v>CUNONIACEAE</v>
          </cell>
          <cell r="G1369" t="str">
            <v>Lorito-Arrayan</v>
          </cell>
          <cell r="H1369" t="str">
            <v>HELIOFITO DURABLE</v>
          </cell>
        </row>
        <row r="1370">
          <cell r="A1370">
            <v>1369</v>
          </cell>
          <cell r="B1370" t="str">
            <v>Weinmannia</v>
          </cell>
          <cell r="C1370" t="str">
            <v>wercklei</v>
          </cell>
          <cell r="D1370" t="str">
            <v>Weinmannia wercklei</v>
          </cell>
          <cell r="E1370" t="str">
            <v>Standl.</v>
          </cell>
          <cell r="F1370" t="str">
            <v>CUNONIACEAE</v>
          </cell>
          <cell r="H1370" t="str">
            <v>HELIOFITO DURABLE</v>
          </cell>
        </row>
        <row r="1371">
          <cell r="A1371">
            <v>1370</v>
          </cell>
          <cell r="B1371" t="str">
            <v>Weinmannia</v>
          </cell>
          <cell r="C1371" t="str">
            <v>sp</v>
          </cell>
          <cell r="D1371" t="str">
            <v>Weinmannia sp</v>
          </cell>
          <cell r="F1371" t="str">
            <v>CUNONIACEAE</v>
          </cell>
          <cell r="H1371" t="str">
            <v>HELIOFITO DURABLE</v>
          </cell>
        </row>
        <row r="1372">
          <cell r="A1372">
            <v>1371</v>
          </cell>
          <cell r="B1372" t="str">
            <v>Welfia</v>
          </cell>
          <cell r="C1372" t="str">
            <v>regia</v>
          </cell>
          <cell r="D1372" t="str">
            <v>Welfia regia</v>
          </cell>
          <cell r="F1372" t="str">
            <v>ARECACEAE</v>
          </cell>
          <cell r="G1372" t="str">
            <v>Corozo</v>
          </cell>
          <cell r="H1372" t="str">
            <v>ESCIOFITO</v>
          </cell>
        </row>
        <row r="1373">
          <cell r="A1373">
            <v>1372</v>
          </cell>
          <cell r="B1373" t="str">
            <v>Wercklea</v>
          </cell>
          <cell r="C1373" t="str">
            <v>insignis</v>
          </cell>
          <cell r="D1373" t="str">
            <v>Wercklea insignis</v>
          </cell>
          <cell r="E1373" t="str">
            <v>Pittier &amp; Standl.</v>
          </cell>
          <cell r="F1373" t="str">
            <v>MALVACEAE</v>
          </cell>
          <cell r="G1373" t="str">
            <v>Clavelon de montaña-Burío-Burío extranjero-Burío 
guaria-Clavelón-Farol Chino-Panamá-Tabacón</v>
          </cell>
          <cell r="H1373" t="str">
            <v>HELIOFITO EFIMERO</v>
          </cell>
        </row>
        <row r="1374">
          <cell r="A1374">
            <v>1373</v>
          </cell>
          <cell r="B1374" t="str">
            <v>Williamodendron</v>
          </cell>
          <cell r="C1374" t="str">
            <v>glaucophyllum</v>
          </cell>
          <cell r="D1374" t="str">
            <v>Williamodendron glaucophyllum</v>
          </cell>
          <cell r="F1374" t="str">
            <v>LAURACEAE</v>
          </cell>
          <cell r="G1374" t="str">
            <v>Melón-Oloroso</v>
          </cell>
          <cell r="H1374" t="str">
            <v>INDETERMINADO</v>
          </cell>
        </row>
        <row r="1375">
          <cell r="A1375">
            <v>1374</v>
          </cell>
          <cell r="B1375" t="str">
            <v>Witheringia</v>
          </cell>
          <cell r="C1375" t="str">
            <v>sp</v>
          </cell>
          <cell r="D1375" t="str">
            <v>Witheringia sp</v>
          </cell>
          <cell r="F1375" t="str">
            <v>SOLANACEAE</v>
          </cell>
          <cell r="H1375" t="str">
            <v>PIONERA</v>
          </cell>
        </row>
        <row r="1376">
          <cell r="A1376">
            <v>1375</v>
          </cell>
          <cell r="B1376" t="str">
            <v>Ximenia</v>
          </cell>
          <cell r="C1376" t="str">
            <v>americana</v>
          </cell>
          <cell r="D1376" t="str">
            <v>Ximenia americana</v>
          </cell>
          <cell r="F1376" t="str">
            <v>OLACACEAE</v>
          </cell>
          <cell r="H1376" t="str">
            <v>INDETERMINADO</v>
          </cell>
        </row>
        <row r="1377">
          <cell r="A1377">
            <v>1376</v>
          </cell>
          <cell r="B1377" t="str">
            <v>Xylopia</v>
          </cell>
          <cell r="C1377" t="str">
            <v>bocatorena</v>
          </cell>
          <cell r="D1377" t="str">
            <v>Xylopia bocatorena</v>
          </cell>
          <cell r="E1377" t="str">
            <v>Schery</v>
          </cell>
          <cell r="F1377" t="str">
            <v>ANNONACEAE</v>
          </cell>
          <cell r="H1377" t="str">
            <v>HELIOFITO DURABLE</v>
          </cell>
        </row>
        <row r="1378">
          <cell r="A1378">
            <v>1377</v>
          </cell>
          <cell r="B1378" t="str">
            <v>Xylopia</v>
          </cell>
          <cell r="C1378" t="str">
            <v>frutescens</v>
          </cell>
          <cell r="D1378" t="str">
            <v>Xylopia frutescens</v>
          </cell>
          <cell r="E1378" t="str">
            <v>Aubl.</v>
          </cell>
          <cell r="F1378" t="str">
            <v>ANNONACEAE</v>
          </cell>
          <cell r="H1378" t="str">
            <v>HELIOFITO DURABLE</v>
          </cell>
        </row>
        <row r="1379">
          <cell r="A1379">
            <v>1378</v>
          </cell>
          <cell r="B1379" t="str">
            <v>Xylopia</v>
          </cell>
          <cell r="C1379" t="str">
            <v>macrantha</v>
          </cell>
          <cell r="D1379" t="str">
            <v>Xylopia macrantha</v>
          </cell>
          <cell r="E1379" t="str">
            <v>Triana &amp; Planch.</v>
          </cell>
          <cell r="F1379" t="str">
            <v>ANNONACEAE</v>
          </cell>
          <cell r="G1379" t="str">
            <v>Malagueto de montaña</v>
          </cell>
          <cell r="H1379" t="str">
            <v>HELIOFITO DURABLE</v>
          </cell>
        </row>
        <row r="1380">
          <cell r="A1380">
            <v>1379</v>
          </cell>
          <cell r="B1380" t="str">
            <v>Xylopia</v>
          </cell>
          <cell r="C1380" t="str">
            <v>sericea</v>
          </cell>
          <cell r="D1380" t="str">
            <v>Xylopia sericea</v>
          </cell>
          <cell r="E1380" t="str">
            <v>A. St.-Hil</v>
          </cell>
          <cell r="F1380" t="str">
            <v>ANNONACEAE</v>
          </cell>
          <cell r="H1380" t="str">
            <v>INDETERMINADO</v>
          </cell>
        </row>
        <row r="1381">
          <cell r="A1381">
            <v>1380</v>
          </cell>
          <cell r="B1381" t="str">
            <v>Xylopia</v>
          </cell>
          <cell r="C1381" t="str">
            <v>sericophylla</v>
          </cell>
          <cell r="D1381" t="str">
            <v>Xylopia sericophylla</v>
          </cell>
          <cell r="E1381" t="str">
            <v>Standl. &amp; L. O. Williams</v>
          </cell>
          <cell r="F1381" t="str">
            <v>ANNONACEAE</v>
          </cell>
          <cell r="G1381" t="str">
            <v>Lengua de gallina-Vara alta-Flaco-Gabul-
Malaqueto-Manga larga-Sardino-Yayo</v>
          </cell>
          <cell r="H1381" t="str">
            <v>HELIOFITO DURABLE</v>
          </cell>
        </row>
        <row r="1382">
          <cell r="A1382">
            <v>1381</v>
          </cell>
          <cell r="B1382" t="str">
            <v>Xylosma</v>
          </cell>
          <cell r="C1382" t="str">
            <v>chlorantha</v>
          </cell>
          <cell r="D1382" t="str">
            <v>Xylosma chlorantha</v>
          </cell>
          <cell r="E1382" t="str">
            <v>Donn. Sm.</v>
          </cell>
          <cell r="F1382" t="str">
            <v>FLACOURTIACEAE</v>
          </cell>
          <cell r="H1382" t="str">
            <v>HELIOFITO DURABLE</v>
          </cell>
        </row>
        <row r="1383">
          <cell r="A1383">
            <v>1382</v>
          </cell>
          <cell r="B1383" t="str">
            <v>Xylosma</v>
          </cell>
          <cell r="C1383" t="str">
            <v>excelsum</v>
          </cell>
          <cell r="D1383" t="str">
            <v>Xylosma excelsum</v>
          </cell>
          <cell r="F1383" t="str">
            <v>FLACOURTIACEAE</v>
          </cell>
          <cell r="H1383" t="str">
            <v>INDETERMINADO</v>
          </cell>
        </row>
        <row r="1384">
          <cell r="A1384">
            <v>1383</v>
          </cell>
          <cell r="B1384" t="str">
            <v>Xylosma</v>
          </cell>
          <cell r="C1384" t="str">
            <v>hispidula</v>
          </cell>
          <cell r="D1384" t="str">
            <v>Xylosma hispidula</v>
          </cell>
          <cell r="E1384" t="str">
            <v>Standl.</v>
          </cell>
          <cell r="F1384" t="str">
            <v>FLACOURTIACEAE</v>
          </cell>
          <cell r="H1384" t="str">
            <v>INDETERMINADO</v>
          </cell>
        </row>
        <row r="1385">
          <cell r="A1385">
            <v>1384</v>
          </cell>
          <cell r="B1385" t="str">
            <v>Xylosma</v>
          </cell>
          <cell r="C1385" t="str">
            <v>intermedia</v>
          </cell>
          <cell r="D1385" t="str">
            <v>Xylosma intermedia</v>
          </cell>
          <cell r="E1385" t="str">
            <v>(Seem.) Triana &amp; Planch.</v>
          </cell>
          <cell r="F1385" t="str">
            <v>FLACOURTIACEAE</v>
          </cell>
          <cell r="H1385" t="str">
            <v>INDETERMINADO</v>
          </cell>
        </row>
        <row r="1386">
          <cell r="A1386">
            <v>1385</v>
          </cell>
          <cell r="B1386" t="str">
            <v>Zanthoxylum</v>
          </cell>
          <cell r="C1386" t="str">
            <v>acuminatum</v>
          </cell>
          <cell r="D1386" t="str">
            <v>Zanthoxylum acuminatum</v>
          </cell>
          <cell r="E1386" t="str">
            <v>(Sw.) Sw.</v>
          </cell>
          <cell r="F1386" t="str">
            <v>RUTACEAE</v>
          </cell>
          <cell r="G1386" t="str">
            <v>Lagartillo-Lagartillo amarillo-Palo de 
lagarto-Shibi-Tolók-Tolókló</v>
          </cell>
          <cell r="H1386" t="str">
            <v>INDETERMINADO</v>
          </cell>
        </row>
        <row r="1387">
          <cell r="A1387">
            <v>1386</v>
          </cell>
          <cell r="B1387" t="str">
            <v>Zanthoxylum</v>
          </cell>
          <cell r="C1387" t="str">
            <v>caribaeum</v>
          </cell>
          <cell r="D1387" t="str">
            <v>Zanthoxylum caribaeum</v>
          </cell>
          <cell r="E1387" t="str">
            <v>Lamarck</v>
          </cell>
          <cell r="F1387" t="str">
            <v>RUTACEAE</v>
          </cell>
          <cell r="H1387" t="str">
            <v>INDETERMINADO</v>
          </cell>
        </row>
        <row r="1388">
          <cell r="A1388">
            <v>1387</v>
          </cell>
          <cell r="B1388" t="str">
            <v>Zanthoxylum</v>
          </cell>
          <cell r="C1388" t="str">
            <v>ekmanii</v>
          </cell>
          <cell r="D1388" t="str">
            <v>Zanthoxylum ekmanii</v>
          </cell>
          <cell r="E1388" t="str">
            <v>(Urb.) Alain</v>
          </cell>
          <cell r="F1388" t="str">
            <v>RUTACEAE</v>
          </cell>
          <cell r="G1388" t="str">
            <v>Lagarto amarillo-Lagartillo-Lagarto-Lagarto amarillo</v>
          </cell>
          <cell r="H1388" t="str">
            <v>HELIOFITO DURABLE</v>
          </cell>
        </row>
        <row r="1389">
          <cell r="A1389">
            <v>1388</v>
          </cell>
          <cell r="B1389" t="str">
            <v>Zanthoxylum</v>
          </cell>
          <cell r="C1389" t="str">
            <v>melanostictum</v>
          </cell>
          <cell r="D1389" t="str">
            <v>Zanthoxylum melanostictum</v>
          </cell>
          <cell r="E1389" t="str">
            <v>Schltdl. &amp; Cham.</v>
          </cell>
          <cell r="F1389" t="str">
            <v>RUTACEAE</v>
          </cell>
          <cell r="G1389" t="str">
            <v>Lagartillo</v>
          </cell>
          <cell r="H1389" t="str">
            <v>HELIOFITO DURABLE</v>
          </cell>
        </row>
        <row r="1390">
          <cell r="A1390">
            <v>1389</v>
          </cell>
          <cell r="B1390" t="str">
            <v>Zanthoxylum</v>
          </cell>
          <cell r="C1390" t="str">
            <v>juniperinum</v>
          </cell>
          <cell r="D1390" t="str">
            <v>Zanthoxylum juniperinum</v>
          </cell>
          <cell r="E1390" t="str">
            <v>Poepp.</v>
          </cell>
          <cell r="F1390" t="str">
            <v>RUTACEAE</v>
          </cell>
          <cell r="H1390" t="str">
            <v>INDETERMINADO</v>
          </cell>
        </row>
        <row r="1391">
          <cell r="A1391">
            <v>1390</v>
          </cell>
          <cell r="B1391" t="str">
            <v>Zanthoxylum</v>
          </cell>
          <cell r="C1391" t="str">
            <v>kellermanii</v>
          </cell>
          <cell r="D1391" t="str">
            <v>Zanthoxylum kellermanii</v>
          </cell>
          <cell r="E1391" t="str">
            <v>P. Wilson</v>
          </cell>
          <cell r="F1391" t="str">
            <v>RUTACEAE</v>
          </cell>
          <cell r="G1391" t="str">
            <v>Lagarto negro</v>
          </cell>
          <cell r="H1391" t="str">
            <v>INDETERMINADO</v>
          </cell>
        </row>
        <row r="1392">
          <cell r="A1392">
            <v>1391</v>
          </cell>
          <cell r="B1392" t="str">
            <v>Zanthoxylum</v>
          </cell>
          <cell r="C1392" t="str">
            <v>panamense</v>
          </cell>
          <cell r="D1392" t="str">
            <v>Zanthoxylum panamense</v>
          </cell>
          <cell r="E1392" t="str">
            <v>P. Wilson</v>
          </cell>
          <cell r="F1392" t="str">
            <v>RUTACEAE</v>
          </cell>
          <cell r="G1392" t="str">
            <v>Lagartillo</v>
          </cell>
          <cell r="H1392" t="str">
            <v>HELIOFITO DURABLE</v>
          </cell>
        </row>
        <row r="1393">
          <cell r="A1393">
            <v>1392</v>
          </cell>
          <cell r="B1393" t="str">
            <v>Zanthoxylum</v>
          </cell>
          <cell r="C1393" t="str">
            <v>procerum</v>
          </cell>
          <cell r="D1393" t="str">
            <v>Zanthoxylum procerum</v>
          </cell>
          <cell r="F1393" t="str">
            <v>RUTACEAE</v>
          </cell>
          <cell r="H1393" t="str">
            <v>INDETERMINADO</v>
          </cell>
        </row>
        <row r="1394">
          <cell r="A1394">
            <v>1393</v>
          </cell>
          <cell r="B1394" t="str">
            <v>Zanthoxylum</v>
          </cell>
          <cell r="C1394" t="str">
            <v>riedelianum</v>
          </cell>
          <cell r="D1394" t="str">
            <v>Zanthoxylum riedelianum</v>
          </cell>
          <cell r="E1394" t="str">
            <v>Engl.</v>
          </cell>
          <cell r="F1394" t="str">
            <v>RUTACEAE</v>
          </cell>
          <cell r="G1394" t="str">
            <v>Lagartillo</v>
          </cell>
          <cell r="H1394" t="str">
            <v>HELIOFITO DURABLE</v>
          </cell>
        </row>
        <row r="1395">
          <cell r="A1395">
            <v>1394</v>
          </cell>
          <cell r="B1395" t="str">
            <v>Zanthoxylum</v>
          </cell>
          <cell r="C1395" t="str">
            <v>sp</v>
          </cell>
          <cell r="D1395" t="str">
            <v>Zanthoxylum sp</v>
          </cell>
          <cell r="F1395" t="str">
            <v>RUTACEAE</v>
          </cell>
          <cell r="G1395" t="str">
            <v>Lagartillo</v>
          </cell>
          <cell r="H1395" t="str">
            <v>HELIOFITO DURABLE</v>
          </cell>
        </row>
        <row r="1396">
          <cell r="A1396">
            <v>1395</v>
          </cell>
          <cell r="B1396" t="str">
            <v>Zapoteca</v>
          </cell>
          <cell r="C1396" t="str">
            <v>tetragona</v>
          </cell>
          <cell r="D1396" t="str">
            <v>Zapoteca tetragona</v>
          </cell>
          <cell r="E1396" t="str">
            <v>(Willd.) Hernandez</v>
          </cell>
          <cell r="F1396" t="str">
            <v>FABACEAE/MIM.</v>
          </cell>
          <cell r="H1396" t="str">
            <v>HELIOFITO DURABLE</v>
          </cell>
        </row>
        <row r="1397">
          <cell r="A1397">
            <v>1396</v>
          </cell>
          <cell r="B1397" t="str">
            <v>Zinowiewia</v>
          </cell>
          <cell r="C1397" t="str">
            <v>costaricensis</v>
          </cell>
          <cell r="D1397" t="str">
            <v>Zinowiewia costaricensis</v>
          </cell>
          <cell r="E1397" t="str">
            <v>Lundell</v>
          </cell>
          <cell r="F1397" t="str">
            <v>CELASTRACEAE</v>
          </cell>
          <cell r="G1397" t="str">
            <v>Corroncho</v>
          </cell>
          <cell r="H1397" t="str">
            <v>ESCIOFITO</v>
          </cell>
        </row>
        <row r="1398">
          <cell r="A1398">
            <v>1397</v>
          </cell>
          <cell r="B1398" t="str">
            <v>Zinowiewia</v>
          </cell>
          <cell r="C1398" t="str">
            <v>integerrima</v>
          </cell>
          <cell r="D1398" t="str">
            <v>Zinowiewia integerrima</v>
          </cell>
          <cell r="E1398" t="str">
            <v>(Turcz.) Turcz.</v>
          </cell>
          <cell r="F1398" t="str">
            <v>CELASTRACEAE</v>
          </cell>
          <cell r="G1398" t="str">
            <v>Corroncho</v>
          </cell>
          <cell r="H1398" t="str">
            <v>ESCIOFITO</v>
          </cell>
        </row>
        <row r="1399">
          <cell r="A1399">
            <v>1398</v>
          </cell>
          <cell r="B1399" t="str">
            <v>Ziziphus</v>
          </cell>
          <cell r="C1399" t="str">
            <v>chloroxylon</v>
          </cell>
          <cell r="D1399" t="str">
            <v>Ziziphus chloroxylon</v>
          </cell>
          <cell r="F1399" t="str">
            <v>RHAMNACEAE</v>
          </cell>
          <cell r="H1399" t="str">
            <v>INDETERMINADO</v>
          </cell>
        </row>
        <row r="1400">
          <cell r="A1400">
            <v>1399</v>
          </cell>
          <cell r="B1400" t="str">
            <v>Zuelania</v>
          </cell>
          <cell r="C1400" t="str">
            <v>guidonia</v>
          </cell>
          <cell r="D1400" t="str">
            <v>Zuelania guidonia</v>
          </cell>
          <cell r="E1400" t="str">
            <v>(Sw.) Britton &amp; Millsp.</v>
          </cell>
          <cell r="F1400" t="str">
            <v>FLACOURTIACEAE</v>
          </cell>
          <cell r="H1400" t="str">
            <v>INDETERMINADO</v>
          </cell>
        </row>
        <row r="1401">
          <cell r="A1401">
            <v>1400</v>
          </cell>
          <cell r="B1401" t="str">
            <v>Zygia</v>
          </cell>
          <cell r="C1401" t="str">
            <v>brenesii</v>
          </cell>
          <cell r="D1401" t="str">
            <v>Zygia brenesii</v>
          </cell>
          <cell r="E1401" t="str">
            <v>(Standl.) L. Rico</v>
          </cell>
          <cell r="F1401" t="str">
            <v>FABACEAE/MIM.</v>
          </cell>
          <cell r="G1401" t="str">
            <v>Sotacaballo</v>
          </cell>
          <cell r="H1401" t="str">
            <v>HELIOFITO DURABLE</v>
          </cell>
        </row>
        <row r="1402">
          <cell r="A1402">
            <v>1401</v>
          </cell>
          <cell r="B1402" t="str">
            <v>Zygia</v>
          </cell>
          <cell r="C1402" t="str">
            <v>confusa</v>
          </cell>
          <cell r="D1402" t="str">
            <v>Zygia confusa</v>
          </cell>
          <cell r="E1402" t="str">
            <v>L. Rico</v>
          </cell>
          <cell r="F1402" t="str">
            <v>FABACEAE/MIM.</v>
          </cell>
          <cell r="G1402" t="str">
            <v>Sotacaballo</v>
          </cell>
          <cell r="H1402" t="str">
            <v>HELIOFITO DURABLE</v>
          </cell>
        </row>
        <row r="1403">
          <cell r="A1403">
            <v>1402</v>
          </cell>
          <cell r="B1403" t="str">
            <v>Zygia</v>
          </cell>
          <cell r="C1403" t="str">
            <v>gigantifoliola</v>
          </cell>
          <cell r="D1403" t="str">
            <v>Zygia gigantifoliola</v>
          </cell>
          <cell r="E1403" t="str">
            <v>(Schery) L. Rico</v>
          </cell>
          <cell r="F1403" t="str">
            <v>FABACEAE/MIM.</v>
          </cell>
          <cell r="G1403" t="str">
            <v>Sotacaballo</v>
          </cell>
          <cell r="H1403" t="str">
            <v>HELIOFITO DURABLE</v>
          </cell>
        </row>
        <row r="1404">
          <cell r="A1404">
            <v>1403</v>
          </cell>
          <cell r="B1404" t="str">
            <v>Zygia</v>
          </cell>
          <cell r="C1404" t="str">
            <v>longifolia</v>
          </cell>
          <cell r="D1404" t="str">
            <v>Zygia longifolia</v>
          </cell>
          <cell r="E1404" t="str">
            <v>(Humb. &amp; Bonpl. ex Willd.) Britton &amp; Rose</v>
          </cell>
          <cell r="F1404" t="str">
            <v>FABACEAE/MIM.</v>
          </cell>
          <cell r="G1404" t="str">
            <v>Sotacaballo</v>
          </cell>
          <cell r="H1404" t="str">
            <v>HELIOFITO DURABLE</v>
          </cell>
        </row>
        <row r="1405">
          <cell r="A1405">
            <v>1404</v>
          </cell>
          <cell r="B1405" t="str">
            <v>Zygia</v>
          </cell>
          <cell r="C1405" t="str">
            <v>unifoliolata</v>
          </cell>
          <cell r="D1405" t="str">
            <v>Zygia unifoliolata</v>
          </cell>
          <cell r="E1405" t="str">
            <v>(Benth.) Pittier</v>
          </cell>
          <cell r="F1405" t="str">
            <v>FABACEAE/MIM.</v>
          </cell>
          <cell r="G1405" t="str">
            <v>Sotacaballo-Canilla de mula</v>
          </cell>
          <cell r="H1405" t="str">
            <v>HELIOFITO DURABLE</v>
          </cell>
        </row>
        <row r="1406">
          <cell r="A1406">
            <v>1405</v>
          </cell>
          <cell r="B1406" t="str">
            <v>Zygia</v>
          </cell>
          <cell r="C1406" t="str">
            <v>sp</v>
          </cell>
          <cell r="D1406" t="str">
            <v>Zygia sp</v>
          </cell>
          <cell r="F1406" t="str">
            <v>FABACEAE/MIM.</v>
          </cell>
          <cell r="G1406" t="str">
            <v>Sotacaballo</v>
          </cell>
          <cell r="H1406" t="str">
            <v>HELIOFITO DURABLE</v>
          </cell>
        </row>
      </sheetData>
      <sheetData sheetId="53">
        <row r="4">
          <cell r="E4" t="str">
            <v xml:space="preserve"> Cantidad de publicaciones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Aprov. Maderable"/>
      <sheetName val="1.2 Aprov. No Aprobadas"/>
      <sheetName val="1.3 Especies Forestales"/>
      <sheetName val="1.4 Proyecto Forestal"/>
      <sheetName val="1.5 Seguimiento PSA"/>
      <sheetName val="1.6 Permisos Extracción"/>
      <sheetName val="1.7 Licencias"/>
      <sheetName val="1.8 Permisos Vida Silves"/>
      <sheetName val="1.9  Educación Amb"/>
      <sheetName val="1.10 Publicaciones Educ.A"/>
      <sheetName val="1.11 Animales Cautiverio"/>
      <sheetName val="1.12 Quejas Atendidas"/>
      <sheetName val="1.13 Denuncias Interpuestas"/>
      <sheetName val="1.14 Recursos H C.P."/>
      <sheetName val="1.15 Especies Decomisadas"/>
      <sheetName val="1.16 Centros de Aserrio"/>
      <sheetName val="1.17 Incendios"/>
      <sheetName val="1.18 Visados"/>
      <sheetName val="1.19 Visitantes"/>
      <sheetName val="1.20 Permisos de Uso"/>
      <sheetName val="1.21 Areas Protegidas"/>
      <sheetName val="1.22 Tenencia"/>
      <sheetName val="1.23 Voluntariado"/>
      <sheetName val="1.24 Investigación"/>
      <sheetName val="2.1 Infraestructura"/>
      <sheetName val="2.2 Recurso humano"/>
      <sheetName val="2.3 Capacitación"/>
      <sheetName val="2.4 Ingresos"/>
      <sheetName val="2.5 Egresos"/>
      <sheetName val="2.6 Otros Egresos"/>
      <sheetName val="Lista General"/>
      <sheetName val="Lista de Especies Forestales"/>
      <sheetName val="Versiones "/>
      <sheetName val="Oficios"/>
      <sheetName val="A.S.P"/>
      <sheetName val="Tablas por Programa 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A3" t="str">
            <v>ACAHN</v>
          </cell>
        </row>
        <row r="4">
          <cell r="A4" t="str">
            <v>ACAT</v>
          </cell>
        </row>
        <row r="5">
          <cell r="A5" t="str">
            <v>ACCVC</v>
          </cell>
        </row>
        <row r="6">
          <cell r="A6" t="str">
            <v>ACG</v>
          </cell>
        </row>
        <row r="7">
          <cell r="A7" t="str">
            <v>ACLAC</v>
          </cell>
        </row>
        <row r="8">
          <cell r="A8" t="str">
            <v>ACLAP</v>
          </cell>
        </row>
        <row r="9">
          <cell r="A9" t="str">
            <v>ACMIC</v>
          </cell>
        </row>
        <row r="10">
          <cell r="A10" t="str">
            <v>ACOPAC</v>
          </cell>
        </row>
        <row r="11">
          <cell r="A11" t="str">
            <v>ACOSA</v>
          </cell>
        </row>
        <row r="12">
          <cell r="A12" t="str">
            <v>ACT</v>
          </cell>
        </row>
        <row r="13">
          <cell r="A13" t="str">
            <v>ACTO</v>
          </cell>
        </row>
      </sheetData>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Aprov. Maderable"/>
      <sheetName val="1.2 Aprov. No Aprobadas"/>
      <sheetName val="1.3 Especies Forestales"/>
      <sheetName val="1.4 Proyecto Forestal"/>
      <sheetName val="1.5 Seguimiento PSA"/>
      <sheetName val="1.6 Permisos Extracción"/>
      <sheetName val="1.7 Licencias"/>
      <sheetName val="1.8 Permisos Vida Silves"/>
      <sheetName val="1.9  Educación Amb"/>
      <sheetName val="1.10 Publicaciones Educ.A"/>
      <sheetName val="1.11 Animales Cautiverio"/>
      <sheetName val="1.12 Quejas Atendidas"/>
      <sheetName val="1.13 Denuncias Interpuestas"/>
      <sheetName val="1.14 Recursos H C.P."/>
      <sheetName val="1.15 Especies Decomisadas"/>
      <sheetName val="1.16 Centros de Aserrio"/>
      <sheetName val="1.17 Incendios"/>
      <sheetName val="1.18 Visados"/>
      <sheetName val="1.19 Visitantes"/>
      <sheetName val="1.20 Permisos de Uso"/>
      <sheetName val="1.21 Areas Protegidas"/>
      <sheetName val="1.22 Tenencia"/>
      <sheetName val="1.23 Voluntariado"/>
      <sheetName val="1.24 Investigación"/>
      <sheetName val="2.1 Infraestructura"/>
      <sheetName val="2.2 Recurso humano"/>
      <sheetName val="2.3 Capacitación"/>
      <sheetName val="2.4 Ingresos"/>
      <sheetName val="2.5 Egresos"/>
      <sheetName val="2.6 Otros Egresos"/>
      <sheetName val="Lista General"/>
      <sheetName val="Lista de Especies Forestales"/>
      <sheetName val="Versiones "/>
      <sheetName val="Oficios"/>
      <sheetName val="A.S.P"/>
      <sheetName val="Tablas por Programa 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DA3" t="str">
            <v>01-Lambert Sur</v>
          </cell>
          <cell r="DU3" t="str">
            <v>Cooperación internacional</v>
          </cell>
          <cell r="ET3" t="str">
            <v>Buena</v>
          </cell>
        </row>
        <row r="4">
          <cell r="DU4" t="str">
            <v>Fideicomisos</v>
          </cell>
          <cell r="ET4" t="str">
            <v>Inhabitable</v>
          </cell>
        </row>
        <row r="5">
          <cell r="DU5" t="str">
            <v>Fondo de parques nacionales</v>
          </cell>
          <cell r="ET5" t="str">
            <v>Mala</v>
          </cell>
        </row>
        <row r="6">
          <cell r="DU6" t="str">
            <v>Fondo forestal</v>
          </cell>
          <cell r="ET6" t="str">
            <v>Regular</v>
          </cell>
        </row>
        <row r="7">
          <cell r="DU7" t="str">
            <v>Fondo vida silvestre</v>
          </cell>
          <cell r="ET7" t="str">
            <v>Otro-Aclarar o información en la casilla de observaciones.</v>
          </cell>
        </row>
        <row r="8">
          <cell r="DU8" t="str">
            <v>Fundación parques nacionales</v>
          </cell>
        </row>
        <row r="9">
          <cell r="DU9" t="str">
            <v>Fundaciones especificas</v>
          </cell>
        </row>
        <row r="10">
          <cell r="DU10" t="str">
            <v>Presupuesto ordinario</v>
          </cell>
        </row>
        <row r="11">
          <cell r="DU11" t="str">
            <v>Proyectos conjuntos INBio-SINAC</v>
          </cell>
        </row>
        <row r="12">
          <cell r="DU12" t="str">
            <v>Otro-Aclarar o información en la casilla de observaciones.</v>
          </cell>
        </row>
      </sheetData>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1.1"/>
      <sheetName val="1.1 Aprov. Maderable"/>
      <sheetName val="Resumen 1.2"/>
      <sheetName val="1.2 Aprov. No Aprobadas"/>
      <sheetName val="Resumen 1.3"/>
      <sheetName val="1.3 Especies Forestales"/>
      <sheetName val="Resumen 1.4"/>
      <sheetName val="1.4 Proyecto Forestal"/>
      <sheetName val="Resumen 1.5"/>
      <sheetName val="1.5 Seguimiento PSA"/>
      <sheetName val="Resumen 1.6"/>
      <sheetName val="1.6 Permisos Extracción"/>
      <sheetName val="Resumen 1.7"/>
      <sheetName val="1.7 Licencias"/>
      <sheetName val="Resumen 1.8"/>
      <sheetName val="1.8 Permisos Vida Silves"/>
      <sheetName val="Resumen 1.9"/>
      <sheetName val="1.9  Educación Amb"/>
      <sheetName val="Resumen 1.10"/>
      <sheetName val="1.10 Publicaciones Educ.A"/>
      <sheetName val="Resumen 1.11"/>
      <sheetName val="1.11 Animales Cautiverio"/>
      <sheetName val="Resumen 1.12"/>
      <sheetName val="1.12 Quejas Atendidas"/>
      <sheetName val="Resumen 1.13"/>
      <sheetName val="1.13 Denuncias Interpuestas"/>
      <sheetName val="Resumen 1.14"/>
      <sheetName val="1.14 Recursos H C.P."/>
      <sheetName val="Resumen 1.15"/>
      <sheetName val="1.15 Especies Decomisadas"/>
      <sheetName val="Resumen 1.16"/>
      <sheetName val="1.16 Centros de Aserrio"/>
      <sheetName val="Resumen 1.17"/>
      <sheetName val="1.17 Incendios"/>
      <sheetName val="Resumen 1.18"/>
      <sheetName val="1.18 Visados"/>
      <sheetName val="Resumen 1.19"/>
      <sheetName val="1.19 Visitantes"/>
      <sheetName val="Resumen 1.20"/>
      <sheetName val="1.20 Permisos de Uso"/>
      <sheetName val="1.21 Areas Protegidas"/>
      <sheetName val="Resumen 1.22"/>
      <sheetName val="1.22 Tenencia"/>
      <sheetName val="Resumen 1.23"/>
      <sheetName val="1.23 Voluntariado"/>
      <sheetName val="Resumen 1.24"/>
      <sheetName val="1.24 Investigación"/>
      <sheetName val="Resumen 2.1"/>
      <sheetName val="2.1 Infraestructura"/>
      <sheetName val="Resumen 2.2"/>
      <sheetName val="2.2 Recurso humano"/>
      <sheetName val="Resumen 2.3"/>
      <sheetName val="2.3 Capacitación"/>
      <sheetName val="2.4 Ingresos"/>
      <sheetName val="2.5 Egresos"/>
      <sheetName val="2.6 Otros Egresos"/>
      <sheetName val="Lista General"/>
      <sheetName val="Lista de Especies Forestales"/>
      <sheetName val="A.S.P"/>
      <sheetName val="Tablas por Programa P"/>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3">
          <cell r="DX3" t="str">
            <v>Asistencia inspecciones oculares con jueces o agentes</v>
          </cell>
        </row>
        <row r="4">
          <cell r="DX4" t="str">
            <v>Asistencia juicios declaraciones y similares</v>
          </cell>
        </row>
        <row r="5">
          <cell r="DX5" t="str">
            <v>Atención a Quejas</v>
          </cell>
        </row>
        <row r="6">
          <cell r="DX6" t="str">
            <v>Control de pesca ilegal en el mar.</v>
          </cell>
        </row>
        <row r="7">
          <cell r="DX7" t="str">
            <v>Control de Tenencia de Fauna Silvestre, Centros de Rescate, Zoocriaderos y Zoológicos</v>
          </cell>
        </row>
        <row r="8">
          <cell r="DX8" t="str">
            <v>Fiscalización (supervisión y control) posterior al Pago S.A.</v>
          </cell>
        </row>
        <row r="9">
          <cell r="DX9" t="str">
            <v>Inspección a establecimientos comerciales</v>
          </cell>
        </row>
        <row r="10">
          <cell r="DX10" t="str">
            <v>Inspección a ferias del agricultor</v>
          </cell>
        </row>
        <row r="11">
          <cell r="DX11" t="str">
            <v>Inspecciones para concesión de aguas</v>
          </cell>
        </row>
        <row r="12">
          <cell r="DX12" t="str">
            <v>Inspecciones para la autorización de exposiciones de orquídeas</v>
          </cell>
        </row>
        <row r="13">
          <cell r="DX13" t="str">
            <v>Inspecciones para la autorización de funcionamiento de centros de manejo de vida silvestre</v>
          </cell>
        </row>
        <row r="14">
          <cell r="DX14" t="str">
            <v>Inspecciones para la autorización del funcionamiento de aserraderos</v>
          </cell>
        </row>
        <row r="15">
          <cell r="DX15" t="str">
            <v>Inspecciones realizadas para la aprobación de inventarios forestales</v>
          </cell>
        </row>
        <row r="16">
          <cell r="DX16" t="str">
            <v>Inspecciones realizadas para la aprobación de permisos p.</v>
          </cell>
        </row>
        <row r="17">
          <cell r="DX17" t="str">
            <v>Inspecciones realizadas para la aprobación de planes de manejo forestal</v>
          </cell>
        </row>
        <row r="18">
          <cell r="DX18" t="str">
            <v>Inspecciones solicitadas por Instituciones: Defensoría, IDA, Contraloría, Tribunales, Municipalidades.</v>
          </cell>
        </row>
        <row r="19">
          <cell r="DX19" t="str">
            <v>Monitoreo de fauna</v>
          </cell>
        </row>
        <row r="20">
          <cell r="DX20" t="str">
            <v>Notificaciones</v>
          </cell>
        </row>
        <row r="21">
          <cell r="DX21" t="str">
            <v>Operativos en Carretera (puestos volantes para revisión de vehículos)</v>
          </cell>
        </row>
        <row r="22">
          <cell r="DX22" t="str">
            <v>Orería</v>
          </cell>
        </row>
        <row r="23">
          <cell r="DX23" t="str">
            <v>Patrullaje y operativo en áreas marinas</v>
          </cell>
        </row>
        <row r="24">
          <cell r="DX24" t="str">
            <v>Patrullajes de reconocimiento y control</v>
          </cell>
        </row>
        <row r="25">
          <cell r="DX25" t="str">
            <v>Pendiente por incluir ACCVC (manantiales)</v>
          </cell>
        </row>
        <row r="26">
          <cell r="DX26" t="str">
            <v>Permisos de acceso. Criterio Técnico CONAGEBIO</v>
          </cell>
        </row>
        <row r="27">
          <cell r="DX27" t="str">
            <v>Prevención y control de Incendios</v>
          </cell>
        </row>
        <row r="28">
          <cell r="DX28" t="str">
            <v>Procesos conciliatorios (propuestas, seguimiento y ejecución)</v>
          </cell>
        </row>
        <row r="29">
          <cell r="DX29" t="str">
            <v>Puestos fijos</v>
          </cell>
        </row>
        <row r="30">
          <cell r="DX30" t="str">
            <v>Seguimiento a denuncias en los tribunales</v>
          </cell>
        </row>
        <row r="31">
          <cell r="DX31" t="str">
            <v>Sobrevuelos</v>
          </cell>
        </row>
        <row r="32">
          <cell r="DX32" t="str">
            <v>Supervisión de estudios de impacto ambiental</v>
          </cell>
        </row>
        <row r="33">
          <cell r="DX33" t="str">
            <v>Supervisión de fuentes de contaminación (vertidos)</v>
          </cell>
        </row>
        <row r="34">
          <cell r="DX34" t="str">
            <v>Supervisión y control Actividades de caza</v>
          </cell>
        </row>
        <row r="35">
          <cell r="DX35" t="str">
            <v>Supervisión y control Certificados de Origen (SAF, PF)</v>
          </cell>
        </row>
        <row r="36">
          <cell r="DX36" t="str">
            <v>Supervisión y control de centros de reproducción y manejo de vida silvestre</v>
          </cell>
        </row>
        <row r="37">
          <cell r="DX37" t="str">
            <v>Supervisión y control Industrias Forestales</v>
          </cell>
        </row>
        <row r="38">
          <cell r="DX38" t="str">
            <v>Supervisión y control Inventarios Forestales</v>
          </cell>
        </row>
        <row r="39">
          <cell r="DX39" t="str">
            <v>Supervisión y control permisos de uso</v>
          </cell>
        </row>
        <row r="40">
          <cell r="DX40" t="str">
            <v>Supervisión y control Planes de Manejo Forestal</v>
          </cell>
        </row>
        <row r="41">
          <cell r="DX41" t="str">
            <v>Supervisión y control PP</v>
          </cell>
        </row>
        <row r="42">
          <cell r="DX42" t="str">
            <v>Valoración del daño ambiental</v>
          </cell>
        </row>
        <row r="43">
          <cell r="DX43" t="str">
            <v>Otro-Aclarar o información en la casilla de observaciones.</v>
          </cell>
        </row>
      </sheetData>
      <sheetData sheetId="57"/>
      <sheetData sheetId="58"/>
      <sheetData sheetId="59"/>
      <sheetData sheetId="6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Aprov. Maderable"/>
      <sheetName val="1.2 Aprov. No Aprobadas"/>
      <sheetName val="1.3 Especies Forestales"/>
      <sheetName val="1.4 Proyecto Forestal"/>
      <sheetName val="1.5 Seguimiento PSA"/>
      <sheetName val="1.6 Permisos Extracción"/>
      <sheetName val="1.7 Licencias"/>
      <sheetName val="1.8 Permisos Vida Silves"/>
      <sheetName val="1.9  Educación Amb"/>
      <sheetName val="1.10 Publicaciones Educ.A"/>
      <sheetName val="1.11 Animales Cautiverio"/>
      <sheetName val="1.12 Quejas Atendidas"/>
      <sheetName val="1.13 Denuncias Interpuestas"/>
      <sheetName val="1.14 Recursos H C.P."/>
      <sheetName val="1.15 Especies Decomisadas"/>
      <sheetName val="1.16 Centros de Aserrio"/>
      <sheetName val="1.17 Incendios"/>
      <sheetName val="1.18 Visados"/>
      <sheetName val="1.19 Visitantes"/>
      <sheetName val="1.20 Permisos de Uso"/>
      <sheetName val="1.21 Areas Protegidas"/>
      <sheetName val="1.22 Tenencia"/>
      <sheetName val="1.23 Voluntariado"/>
      <sheetName val="1.24 Investigación"/>
      <sheetName val="2.1 Infraestructura"/>
      <sheetName val="2.2 Recurso humano"/>
      <sheetName val="2.3 Capacitación"/>
      <sheetName val="2.4 Ingresos"/>
      <sheetName val="2.5 Egresos"/>
      <sheetName val="2.6 Otros Egresos"/>
      <sheetName val="Lista General"/>
      <sheetName val="Lista de Especies Forestales"/>
      <sheetName val="Versiones "/>
      <sheetName val="Oficios"/>
      <sheetName val="A.S.P"/>
      <sheetName val="Tablas por Programa 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
          <cell r="DX3" t="str">
            <v>Asistencia  inspecciones oculares con jueces o agentes</v>
          </cell>
        </row>
        <row r="4">
          <cell r="DX4" t="str">
            <v>Asistencia juicios declaraciones y similares</v>
          </cell>
        </row>
        <row r="5">
          <cell r="DX5" t="str">
            <v>Atención a Quejas</v>
          </cell>
        </row>
        <row r="6">
          <cell r="DX6" t="str">
            <v>Control de pesca ilegal en el mar.</v>
          </cell>
        </row>
        <row r="7">
          <cell r="DX7" t="str">
            <v>Control de Tenencia de Fauna Silvestre, Centros de Rescate,  Zoocriaderos y Zoológicos</v>
          </cell>
        </row>
        <row r="8">
          <cell r="DX8" t="str">
            <v>Fiscalización (supervisión y control) posterior al Pago S.A.</v>
          </cell>
        </row>
        <row r="9">
          <cell r="DX9" t="str">
            <v>Inspección a establecimientos comerciales</v>
          </cell>
        </row>
        <row r="10">
          <cell r="DX10" t="str">
            <v>Inspección a ferias del agricultor</v>
          </cell>
        </row>
        <row r="11">
          <cell r="DX11" t="str">
            <v>Inspecciones para concesión de aguas</v>
          </cell>
        </row>
        <row r="12">
          <cell r="DX12" t="str">
            <v>Inspecciones realizadas para la aprobación de certificados de origen</v>
          </cell>
        </row>
        <row r="13">
          <cell r="DX13" t="str">
            <v>Inspecciones realizadas para la aprobación de inventarios forestales</v>
          </cell>
        </row>
        <row r="14">
          <cell r="DX14" t="str">
            <v>Inspecciones realizadas para la aprobación de permisos p.</v>
          </cell>
        </row>
        <row r="15">
          <cell r="DX15" t="str">
            <v>Inspecciones realizadas para la aprobación de planes de manejo forestal</v>
          </cell>
        </row>
        <row r="16">
          <cell r="DX16" t="str">
            <v>Inspecciones solicitadas por Instituciones: Defensoría, IDA, Contraloría, Tribunales, Municipalidades.</v>
          </cell>
        </row>
        <row r="17">
          <cell r="DX17" t="str">
            <v>Notificaciones</v>
          </cell>
        </row>
        <row r="18">
          <cell r="DX18" t="str">
            <v>Operativos en Carretera ( puestos volantes para revisión de vehículos )</v>
          </cell>
        </row>
        <row r="19">
          <cell r="DX19" t="str">
            <v>Orería</v>
          </cell>
        </row>
        <row r="20">
          <cell r="DX20" t="str">
            <v>Patrullaje y operativo en áreas marinas</v>
          </cell>
        </row>
        <row r="21">
          <cell r="DX21" t="str">
            <v>Patrullajes de reconocimiento y control</v>
          </cell>
        </row>
        <row r="22">
          <cell r="DX22" t="str">
            <v>Pendiente por incluir ACCVC ( manantiales )</v>
          </cell>
        </row>
        <row r="23">
          <cell r="DX23" t="str">
            <v>Permisos de acceso. Criterio Técnico CONAGEBIO</v>
          </cell>
        </row>
        <row r="24">
          <cell r="DX24" t="str">
            <v>Prevención y control de Incendios</v>
          </cell>
        </row>
        <row r="25">
          <cell r="DX25" t="str">
            <v>Procesos conciliatorios (propuestas, seguimiento y ejecución)</v>
          </cell>
        </row>
        <row r="26">
          <cell r="DX26" t="str">
            <v>Puestos fijos</v>
          </cell>
        </row>
        <row r="27">
          <cell r="DX27" t="str">
            <v>Seguimiento a denuncias en los tribunales</v>
          </cell>
        </row>
        <row r="28">
          <cell r="DX28" t="str">
            <v>Sobrevuelos</v>
          </cell>
        </row>
        <row r="29">
          <cell r="DX29" t="str">
            <v>Supervisión de estudios de impacto ambiental</v>
          </cell>
        </row>
        <row r="30">
          <cell r="DX30" t="str">
            <v>Supervisión de fuentes de contaminación ( vertidos )</v>
          </cell>
        </row>
        <row r="31">
          <cell r="DX31" t="str">
            <v>Supervisión y control Actividades de caza</v>
          </cell>
        </row>
        <row r="32">
          <cell r="DX32" t="str">
            <v>Supervisión y control Certificados de Origen ( SAF, PF )</v>
          </cell>
        </row>
        <row r="33">
          <cell r="DX33" t="str">
            <v>Supervisión y control de centros de reproducción y manejo de vida silvestre</v>
          </cell>
        </row>
        <row r="34">
          <cell r="DX34" t="str">
            <v>Supervisión y control Industrias Forestales</v>
          </cell>
        </row>
        <row r="35">
          <cell r="DX35" t="str">
            <v>Supervisión y control Inventarios Forestales</v>
          </cell>
        </row>
        <row r="36">
          <cell r="DX36" t="str">
            <v>Supervisión y control permisos de uso</v>
          </cell>
        </row>
        <row r="37">
          <cell r="DX37" t="str">
            <v>Supervisión y control Planes de Manejo Forestal</v>
          </cell>
        </row>
        <row r="38">
          <cell r="DX38" t="str">
            <v>Supervisión y control PP</v>
          </cell>
        </row>
        <row r="39">
          <cell r="DX39" t="str">
            <v>Valoración del daño ambiental</v>
          </cell>
        </row>
        <row r="40">
          <cell r="DX40" t="str">
            <v>Otro-Aclarar o información en la casilla de observaciones.</v>
          </cell>
        </row>
      </sheetData>
      <sheetData sheetId="31" refreshError="1"/>
      <sheetData sheetId="32" refreshError="1"/>
      <sheetData sheetId="33" refreshError="1"/>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Aprov. Maderable"/>
      <sheetName val="1.2 Aprov. No Aprobadas"/>
      <sheetName val="1.3 Especies Forestales"/>
      <sheetName val="1.4 Proyecto Forestal"/>
      <sheetName val="1.5 Seguimiento PSA"/>
      <sheetName val="1.6 Permisos Extracción"/>
      <sheetName val="1.7 Licencias"/>
      <sheetName val="1.8 Permisos Vida Silves"/>
      <sheetName val="1.9  Educación Amb"/>
      <sheetName val="1.10 Publicaciones Educ.A"/>
      <sheetName val="1.11 Animales Cautiverio"/>
      <sheetName val="1.12 Quejas Atendidas"/>
      <sheetName val="1.13 Denuncias Interpuestas"/>
      <sheetName val="1.14 Recursos H C.P."/>
      <sheetName val="1.15 Especies Decomisadas"/>
      <sheetName val="1.16 Centros de Aserrio"/>
      <sheetName val="1.17 Incendios"/>
      <sheetName val="1.18 Visados"/>
      <sheetName val="1.19 Visitantes"/>
      <sheetName val="1.20 Permisos de Uso"/>
      <sheetName val="1.21 Areas Protegidas"/>
      <sheetName val="1.22 Tenencia"/>
      <sheetName val="1.23 Voluntariado"/>
      <sheetName val="1.24 Investigación"/>
      <sheetName val="2.1 Infraestructura"/>
      <sheetName val="2.2 Recurso humano"/>
      <sheetName val="2.3 Capacitación"/>
      <sheetName val="2.4 Ingresos"/>
      <sheetName val="2.5 Egresos"/>
      <sheetName val="2.6 Otros Egresos"/>
      <sheetName val="Lista General"/>
      <sheetName val="Lista de Especies Forestales"/>
      <sheetName val="Versiones "/>
      <sheetName val="Oficios"/>
      <sheetName val="A.S.P"/>
      <sheetName val="Tablas por Programa 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A3" t="str">
            <v>ACAHN</v>
          </cell>
          <cell r="N3" t="str">
            <v>San_Jose_100</v>
          </cell>
          <cell r="DX3" t="str">
            <v>Asistencia  inspecciones oculares con jueces o agentes</v>
          </cell>
        </row>
        <row r="4">
          <cell r="N4" t="str">
            <v>Alajuela_200</v>
          </cell>
          <cell r="DX4" t="str">
            <v>Asistencia juicios declaraciones y similares</v>
          </cell>
        </row>
        <row r="5">
          <cell r="N5" t="str">
            <v>Cartago_300</v>
          </cell>
          <cell r="DX5" t="str">
            <v>Atención a Quejas</v>
          </cell>
        </row>
        <row r="6">
          <cell r="N6" t="str">
            <v>Heredia_400</v>
          </cell>
          <cell r="DX6" t="str">
            <v>Control de pesca ilegal en el mar.</v>
          </cell>
        </row>
        <row r="7">
          <cell r="N7" t="str">
            <v>Guanacaste_500</v>
          </cell>
          <cell r="DX7" t="str">
            <v>Control de Tenencia de Fauna Silvestre, Centros de Rescate,  Zoocriaderos y Zoológicos</v>
          </cell>
        </row>
        <row r="8">
          <cell r="N8" t="str">
            <v>Puntarenas_600</v>
          </cell>
          <cell r="DX8" t="str">
            <v>Fiscalización (supervisión y control) posterior al Pago S.A.</v>
          </cell>
        </row>
        <row r="9">
          <cell r="N9" t="str">
            <v>Limon_700</v>
          </cell>
          <cell r="DX9" t="str">
            <v>Inspección a establecimientos comerciales</v>
          </cell>
        </row>
        <row r="10">
          <cell r="DX10" t="str">
            <v>Inspección a ferias del agricultor</v>
          </cell>
        </row>
        <row r="11">
          <cell r="DX11" t="str">
            <v>Inspecciones para concesión de aguas</v>
          </cell>
        </row>
        <row r="12">
          <cell r="DX12" t="str">
            <v>Inspecciones realizadas para la aprobación de certificados de origen</v>
          </cell>
        </row>
        <row r="13">
          <cell r="DX13" t="str">
            <v>Inspecciones realizadas para la aprobación de inventarios forestales</v>
          </cell>
        </row>
        <row r="14">
          <cell r="DX14" t="str">
            <v>Inspecciones realizadas para la aprobación de permisos p.</v>
          </cell>
        </row>
        <row r="15">
          <cell r="DX15" t="str">
            <v>Inspecciones realizadas para la aprobación de planes de manejo forestal</v>
          </cell>
        </row>
        <row r="16">
          <cell r="DX16" t="str">
            <v>Inspecciones solicitadas por Instituciones: Defensoría, IDA, Contraloría, Tribunales, Municipalidades.</v>
          </cell>
        </row>
        <row r="17">
          <cell r="DX17" t="str">
            <v>Notificaciones</v>
          </cell>
        </row>
        <row r="18">
          <cell r="DX18" t="str">
            <v>Operativos en Carretera ( puestos volantes para revisión de vehículos )</v>
          </cell>
        </row>
        <row r="19">
          <cell r="DX19" t="str">
            <v>Orería</v>
          </cell>
        </row>
        <row r="20">
          <cell r="DX20" t="str">
            <v>Patrullaje y operativo en áreas marinas</v>
          </cell>
        </row>
        <row r="21">
          <cell r="DX21" t="str">
            <v>Patrullajes de reconocimiento y control</v>
          </cell>
        </row>
        <row r="22">
          <cell r="DX22" t="str">
            <v>Pendiente por incluir ACCVC ( manantiales )</v>
          </cell>
        </row>
        <row r="23">
          <cell r="DX23" t="str">
            <v>Permisos de acceso. Criterio Técnico CONAGEBIO</v>
          </cell>
        </row>
        <row r="24">
          <cell r="DX24" t="str">
            <v>Prevención y control de Incendios</v>
          </cell>
        </row>
        <row r="25">
          <cell r="DX25" t="str">
            <v>Procesos conciliatorios (propuestas, seguimiento y ejecución)</v>
          </cell>
        </row>
        <row r="26">
          <cell r="DX26" t="str">
            <v>Puestos fijos</v>
          </cell>
        </row>
        <row r="27">
          <cell r="DX27" t="str">
            <v>Seguimiento a denuncias en los tribunales</v>
          </cell>
        </row>
        <row r="28">
          <cell r="DX28" t="str">
            <v>Sobrevuelos</v>
          </cell>
        </row>
        <row r="29">
          <cell r="DX29" t="str">
            <v>Supervisión de estudios de impacto ambiental</v>
          </cell>
        </row>
        <row r="30">
          <cell r="DX30" t="str">
            <v>Supervisión de fuentes de contaminación ( vertidos )</v>
          </cell>
        </row>
        <row r="31">
          <cell r="DX31" t="str">
            <v>Supervisión y control Actividades de caza</v>
          </cell>
        </row>
        <row r="32">
          <cell r="DX32" t="str">
            <v>Supervisión y control Certificados de Origen ( SAF, PF )</v>
          </cell>
        </row>
        <row r="33">
          <cell r="DX33" t="str">
            <v>Supervisión y control de centros de reproducción y manejo de vida silvestre</v>
          </cell>
        </row>
        <row r="34">
          <cell r="DX34" t="str">
            <v>Supervisión y control Industrias Forestales</v>
          </cell>
        </row>
        <row r="35">
          <cell r="DX35" t="str">
            <v>Supervisión y control Inventarios Forestales</v>
          </cell>
        </row>
        <row r="36">
          <cell r="DX36" t="str">
            <v>Supervisión y control permisos de uso</v>
          </cell>
        </row>
        <row r="37">
          <cell r="DX37" t="str">
            <v>Supervisión y control Planes de Manejo Forestal</v>
          </cell>
        </row>
        <row r="38">
          <cell r="DX38" t="str">
            <v>Supervisión y control PP</v>
          </cell>
        </row>
        <row r="39">
          <cell r="DX39" t="str">
            <v>Valoración del daño ambiental</v>
          </cell>
        </row>
        <row r="40">
          <cell r="DX40" t="str">
            <v>Otro-Aclarar o información en la casilla de observaciones.</v>
          </cell>
        </row>
      </sheetData>
      <sheetData sheetId="31"/>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Aprov. Maderable"/>
      <sheetName val="1.2 Aprov. No Aprobadas"/>
      <sheetName val="1.3 Especies Forestales"/>
      <sheetName val="1.4 Proyecto Forestal"/>
      <sheetName val="1.5 Seguimiento PSA"/>
      <sheetName val="1.6 Permisos Extracción"/>
      <sheetName val="1.7 Licencias"/>
      <sheetName val="1.8 Permisos Vida Silves"/>
      <sheetName val="1.9  Educación Amb"/>
      <sheetName val="1.10 Publicaciones Educ.A"/>
      <sheetName val="1.11 Animales Cautiverio"/>
      <sheetName val="1.12 Quejas Atendidas"/>
      <sheetName val="1.13 Denuncias Interpuestas"/>
      <sheetName val="1.14 Recursos H C.P."/>
      <sheetName val="1.15 Especies Decomisadas"/>
      <sheetName val="1.16 Centros de Aserrio"/>
      <sheetName val="1.17 Incendios"/>
      <sheetName val="1.18 Visados"/>
      <sheetName val="1.19 Visitantes"/>
      <sheetName val="1.20 Permisos de Uso"/>
      <sheetName val="1.21 Areas Protegidas"/>
      <sheetName val="1.22 Tenencia"/>
      <sheetName val="1.23 Voluntariado"/>
      <sheetName val="1.24 Investigación"/>
      <sheetName val="2.1 Infraestructura"/>
      <sheetName val="2.2 Recurso humano"/>
      <sheetName val="2.3 Capacitación"/>
      <sheetName val="2.4 Ingresos"/>
      <sheetName val="2.5 Egresos"/>
      <sheetName val="2.6 Otros Egresos"/>
      <sheetName val="Lista General"/>
      <sheetName val="Lista de Especies Forestales"/>
      <sheetName val="Versiones "/>
      <sheetName val="Oficios"/>
      <sheetName val="A.S.P"/>
      <sheetName val="Tablas por Programa 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
          <cell r="EN3" t="str">
            <v>Asadas</v>
          </cell>
        </row>
        <row r="4">
          <cell r="EN4" t="str">
            <v>ASVO</v>
          </cell>
        </row>
        <row r="5">
          <cell r="EN5" t="str">
            <v>Bomberos</v>
          </cell>
        </row>
        <row r="6">
          <cell r="EN6" t="str">
            <v>Comisión Nacional de Emergencias (CNE)</v>
          </cell>
        </row>
        <row r="7">
          <cell r="EN7" t="str">
            <v>Covirenas</v>
          </cell>
        </row>
        <row r="8">
          <cell r="EN8" t="str">
            <v>Cruz Roja Costarricense</v>
          </cell>
        </row>
        <row r="9">
          <cell r="EN9" t="str">
            <v>Dirección General de Migración</v>
          </cell>
        </row>
        <row r="10">
          <cell r="EN10" t="str">
            <v>Fundaciones</v>
          </cell>
        </row>
        <row r="11">
          <cell r="EN11" t="str">
            <v>Individual</v>
          </cell>
        </row>
        <row r="12">
          <cell r="EN12" t="str">
            <v>Instituto Costarricense de Turismo (ICT)</v>
          </cell>
        </row>
        <row r="13">
          <cell r="EN13" t="str">
            <v>Instituto de Desarrollo Agrario (IDA)</v>
          </cell>
        </row>
        <row r="14">
          <cell r="EN14" t="str">
            <v>Instituto Tecnológico</v>
          </cell>
        </row>
        <row r="15">
          <cell r="EN15" t="str">
            <v>MINAET</v>
          </cell>
        </row>
        <row r="16">
          <cell r="EN16" t="str">
            <v>Ministerio de Agricultura y Ganadería (MAG)</v>
          </cell>
        </row>
        <row r="17">
          <cell r="EN17" t="str">
            <v>Ministerio de Educación Pública (MEP)</v>
          </cell>
        </row>
        <row r="18">
          <cell r="EN18" t="str">
            <v>Ministerio de Gobernación</v>
          </cell>
        </row>
        <row r="19">
          <cell r="EN19" t="str">
            <v>Ministerio de Justicia y Gracia</v>
          </cell>
        </row>
        <row r="20">
          <cell r="EN20" t="str">
            <v>Ministerio de la Presidencia</v>
          </cell>
        </row>
        <row r="21">
          <cell r="EN21" t="str">
            <v>Ministerio de Obras Públicas y Transportes (MOPT)</v>
          </cell>
        </row>
        <row r="22">
          <cell r="EN22" t="str">
            <v>Ministerio de Salud (MS)</v>
          </cell>
        </row>
        <row r="23">
          <cell r="EN23" t="str">
            <v>Ministerio de Seguridad Pública ( MSP)</v>
          </cell>
        </row>
        <row r="24">
          <cell r="EN24" t="str">
            <v>Ministerio Público</v>
          </cell>
        </row>
        <row r="25">
          <cell r="EN25" t="str">
            <v>Organismo de Investigación Judicial ( O.I.J )</v>
          </cell>
        </row>
        <row r="26">
          <cell r="EN26" t="str">
            <v>Organizaciones locales</v>
          </cell>
        </row>
        <row r="27">
          <cell r="EN27" t="str">
            <v>Policía de Transito</v>
          </cell>
        </row>
        <row r="28">
          <cell r="EN28" t="str">
            <v>Servicio Nacional de Guardacostas</v>
          </cell>
        </row>
        <row r="29">
          <cell r="EN29" t="str">
            <v>UCR</v>
          </cell>
        </row>
        <row r="30">
          <cell r="EN30" t="str">
            <v>UNA</v>
          </cell>
        </row>
        <row r="31">
          <cell r="EN31" t="str">
            <v>UNED</v>
          </cell>
        </row>
        <row r="32">
          <cell r="EN32" t="str">
            <v>Universidades privadas</v>
          </cell>
        </row>
        <row r="33">
          <cell r="EN33" t="str">
            <v>Otro-Aclarar o información en la casilla de observaciones.</v>
          </cell>
        </row>
      </sheetData>
      <sheetData sheetId="31" refreshError="1"/>
      <sheetData sheetId="32" refreshError="1"/>
      <sheetData sheetId="33" refreshError="1"/>
      <sheetData sheetId="34" refreshError="1"/>
      <sheetData sheetId="3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Aprov. Maderable"/>
      <sheetName val="1.2 Aprov. No Aprobadas"/>
      <sheetName val="1.3 Especies Forestales"/>
      <sheetName val="1.4 Proyecto Forestal"/>
      <sheetName val="1.5 Seguimiento PSA"/>
      <sheetName val="1.6 Permisos Extracción"/>
      <sheetName val="1.7 Licencias"/>
      <sheetName val="1.8 Permisos Vida Silves"/>
      <sheetName val="1.9  Educación Amb"/>
      <sheetName val="1.10 Publicaciones Educ.A"/>
      <sheetName val="1.11 Animales Cautiverio"/>
      <sheetName val="1.12 Quejas Atendidas"/>
      <sheetName val="1.13 Denuncias Interpuestas"/>
      <sheetName val="1.14 Recursos H C.P."/>
      <sheetName val="1.15 Especies Decomisadas"/>
      <sheetName val="1.16 Centros de Aserrio"/>
      <sheetName val="1.17 Incendios"/>
      <sheetName val="1.18 Visados"/>
      <sheetName val="1.19 Visitantes"/>
      <sheetName val="1.20 Permisos de Uso"/>
      <sheetName val="1.21 Areas Protegidas"/>
      <sheetName val="1.22 Tenencia"/>
      <sheetName val="1.23 Voluntariado"/>
      <sheetName val="1.24 Investigación"/>
      <sheetName val="2.1 Infraestructura"/>
      <sheetName val="2.2 Recurso humano"/>
      <sheetName val="2.3 Capacitación"/>
      <sheetName val="2.4 Ingresos"/>
      <sheetName val="2.5 Egresos"/>
      <sheetName val="2.6 Otros Egresos"/>
      <sheetName val="Lista General"/>
      <sheetName val="Lista de Especies Forestales"/>
      <sheetName val="Versiones "/>
      <sheetName val="Oficios"/>
      <sheetName val="A.S.P"/>
      <sheetName val="Tablas por Programa 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N3" t="str">
            <v>San_Jose_100</v>
          </cell>
          <cell r="EC3" t="str">
            <v>Ampliación</v>
          </cell>
        </row>
        <row r="4">
          <cell r="N4" t="str">
            <v>Alajuela_200</v>
          </cell>
          <cell r="EC4" t="str">
            <v>Mantenimiento</v>
          </cell>
        </row>
        <row r="5">
          <cell r="N5" t="str">
            <v>Cartago_300</v>
          </cell>
          <cell r="EC5" t="str">
            <v>Nueva</v>
          </cell>
        </row>
        <row r="6">
          <cell r="N6" t="str">
            <v>Heredia_400</v>
          </cell>
          <cell r="EC6" t="str">
            <v>Remodelación</v>
          </cell>
        </row>
        <row r="7">
          <cell r="N7" t="str">
            <v>Guanacaste_500</v>
          </cell>
          <cell r="EC7" t="str">
            <v>Reparación</v>
          </cell>
        </row>
        <row r="8">
          <cell r="N8" t="str">
            <v>Puntarenas_600</v>
          </cell>
          <cell r="EC8" t="str">
            <v>Otro-Aclarar o información en la casilla de observaciones.</v>
          </cell>
        </row>
        <row r="9">
          <cell r="N9" t="str">
            <v>Limon_700</v>
          </cell>
        </row>
      </sheetData>
      <sheetData sheetId="31"/>
      <sheetData sheetId="32"/>
      <sheetData sheetId="33"/>
      <sheetData sheetId="34"/>
      <sheetData sheetId="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uía"/>
      <sheetName val="Definiciones"/>
      <sheetName val="Diagram"/>
      <sheetName val="W1"/>
      <sheetName val="W2"/>
      <sheetName val="W3"/>
      <sheetName val="W4"/>
      <sheetName val="W5"/>
      <sheetName val="W6"/>
    </sheetNames>
    <sheetDataSet>
      <sheetData sheetId="0"/>
      <sheetData sheetId="1"/>
      <sheetData sheetId="2"/>
      <sheetData sheetId="3"/>
      <sheetData sheetId="4">
        <row r="8">
          <cell r="D8" t="str">
            <v xml:space="preserve">Precipitación                             </v>
          </cell>
        </row>
        <row r="9">
          <cell r="D9" t="str">
            <v>Evapotranspiración real</v>
          </cell>
        </row>
        <row r="10">
          <cell r="D10" t="str">
            <v>Flujo interno (=1-2)</v>
          </cell>
        </row>
        <row r="11">
          <cell r="D11" t="str">
            <v>Caudal de entrada de aguas superficiales y subterráneas desde países vecinos</v>
          </cell>
        </row>
        <row r="12">
          <cell r="D12" t="str">
            <v>Recursos renovables de agua dulce (=3+4)</v>
          </cell>
        </row>
        <row r="13">
          <cell r="D13" t="str">
            <v>Caudal de salida de aguas superficiales y subterráneas hacia países vecinos</v>
          </cell>
        </row>
        <row r="16">
          <cell r="D16" t="str">
            <v>Caudal de salida de aguas superficiales y subterráneas hacia el mar</v>
          </cell>
        </row>
      </sheetData>
      <sheetData sheetId="5">
        <row r="10">
          <cell r="D10" t="str">
            <v>Extracción de agua dulce (=1+2)</v>
          </cell>
        </row>
        <row r="11">
          <cell r="D11" t="str">
            <v>de la cual extraída por:</v>
          </cell>
        </row>
        <row r="12">
          <cell r="D12" t="str">
            <v>Industria del suministro de agua (CIIU 36)</v>
          </cell>
        </row>
        <row r="13">
          <cell r="D13" t="str">
            <v>Hogares</v>
          </cell>
        </row>
        <row r="14">
          <cell r="D14" t="str">
            <v>Agricultura, ganadería, silvicultura y pesca (CIIU 01-03)</v>
          </cell>
        </row>
        <row r="16">
          <cell r="D16" t="str">
            <v>Explotación de minas y canteras (CIIU 05-09)</v>
          </cell>
        </row>
        <row r="17">
          <cell r="D17" t="str">
            <v>Industrias manufactureras (CIIU 10-33)</v>
          </cell>
        </row>
        <row r="18">
          <cell r="D18" t="str">
            <v>Suministro de electricidad, gas, vapor y aire acondicionado (CIIU 35)</v>
          </cell>
        </row>
        <row r="20">
          <cell r="D20" t="str">
            <v>Construcción (CIIU 41-43)</v>
          </cell>
        </row>
        <row r="21">
          <cell r="D21" t="str">
            <v>Otras actividades económicas</v>
          </cell>
        </row>
        <row r="22">
          <cell r="D22" t="str">
            <v>Agua desalinizada</v>
          </cell>
        </row>
        <row r="23">
          <cell r="D23" t="str">
            <v>Agua reutilizada</v>
          </cell>
        </row>
        <row r="24">
          <cell r="D24" t="str">
            <v>Importaciones de agua</v>
          </cell>
        </row>
        <row r="25">
          <cell r="D25" t="str">
            <v>Exportaciones de agua</v>
          </cell>
        </row>
        <row r="26">
          <cell r="D26" t="str">
            <v>Total de agua dulce disponible para utilización (=3+14+15+16-17)</v>
          </cell>
        </row>
        <row r="27">
          <cell r="D27" t="str">
            <v xml:space="preserve">Pérdidas durante el transporte </v>
          </cell>
        </row>
        <row r="28">
          <cell r="D28" t="str">
            <v>Utilización de agua dulce total (=18-19)</v>
          </cell>
        </row>
        <row r="29">
          <cell r="D29" t="str">
            <v>de la cual utilizada por:</v>
          </cell>
        </row>
        <row r="30">
          <cell r="D30" t="str">
            <v>Hogares</v>
          </cell>
        </row>
        <row r="31">
          <cell r="D31" t="str">
            <v>Agricultura, ganadería, silvicultura y pesca (CIIU 01-03)</v>
          </cell>
        </row>
        <row r="34">
          <cell r="D34" t="str">
            <v>Industrias manufactureras (CIIU 10-33)</v>
          </cell>
        </row>
        <row r="36">
          <cell r="D36" t="str">
            <v>de la cual Industria de la energía eléctrica (CIIU 351)</v>
          </cell>
        </row>
        <row r="37">
          <cell r="D37" t="str">
            <v>Construcción (CIIU 41-43)</v>
          </cell>
        </row>
        <row r="38">
          <cell r="D38" t="str">
            <v>Otras actividades económicas</v>
          </cell>
        </row>
      </sheetData>
      <sheetData sheetId="6">
        <row r="12">
          <cell r="AX12">
            <v>238.96250147259551</v>
          </cell>
          <cell r="AZ12">
            <v>241.4337245812396</v>
          </cell>
        </row>
      </sheetData>
      <sheetData sheetId="7"/>
      <sheetData sheetId="8" refreshError="1"/>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6:L37"/>
  <sheetViews>
    <sheetView showGridLines="0" showRowColHeaders="0" zoomScaleNormal="100" workbookViewId="0"/>
  </sheetViews>
  <sheetFormatPr defaultColWidth="8" defaultRowHeight="12.75" x14ac:dyDescent="0.2"/>
  <cols>
    <col min="1" max="1" width="1.5703125" style="149" customWidth="1"/>
    <col min="2" max="2" width="20.42578125" style="149" customWidth="1"/>
    <col min="3" max="3" width="27.85546875" style="149" customWidth="1"/>
    <col min="4" max="10" width="8" style="149" customWidth="1"/>
    <col min="11" max="11" width="5.140625" style="149" customWidth="1"/>
    <col min="12" max="12" width="5.5703125" style="151" customWidth="1"/>
    <col min="13" max="256" width="8" style="149"/>
    <col min="257" max="257" width="1.5703125" style="149" customWidth="1"/>
    <col min="258" max="258" width="20.42578125" style="149" customWidth="1"/>
    <col min="259" max="259" width="27.85546875" style="149" customWidth="1"/>
    <col min="260" max="266" width="8" style="149" customWidth="1"/>
    <col min="267" max="267" width="5.140625" style="149" customWidth="1"/>
    <col min="268" max="268" width="5.5703125" style="149" customWidth="1"/>
    <col min="269" max="512" width="8" style="149"/>
    <col min="513" max="513" width="1.5703125" style="149" customWidth="1"/>
    <col min="514" max="514" width="20.42578125" style="149" customWidth="1"/>
    <col min="515" max="515" width="27.85546875" style="149" customWidth="1"/>
    <col min="516" max="522" width="8" style="149" customWidth="1"/>
    <col min="523" max="523" width="5.140625" style="149" customWidth="1"/>
    <col min="524" max="524" width="5.5703125" style="149" customWidth="1"/>
    <col min="525" max="768" width="8" style="149"/>
    <col min="769" max="769" width="1.5703125" style="149" customWidth="1"/>
    <col min="770" max="770" width="20.42578125" style="149" customWidth="1"/>
    <col min="771" max="771" width="27.85546875" style="149" customWidth="1"/>
    <col min="772" max="778" width="8" style="149" customWidth="1"/>
    <col min="779" max="779" width="5.140625" style="149" customWidth="1"/>
    <col min="780" max="780" width="5.5703125" style="149" customWidth="1"/>
    <col min="781" max="1024" width="8" style="149"/>
    <col min="1025" max="1025" width="1.5703125" style="149" customWidth="1"/>
    <col min="1026" max="1026" width="20.42578125" style="149" customWidth="1"/>
    <col min="1027" max="1027" width="27.85546875" style="149" customWidth="1"/>
    <col min="1028" max="1034" width="8" style="149" customWidth="1"/>
    <col min="1035" max="1035" width="5.140625" style="149" customWidth="1"/>
    <col min="1036" max="1036" width="5.5703125" style="149" customWidth="1"/>
    <col min="1037" max="1280" width="8" style="149"/>
    <col min="1281" max="1281" width="1.5703125" style="149" customWidth="1"/>
    <col min="1282" max="1282" width="20.42578125" style="149" customWidth="1"/>
    <col min="1283" max="1283" width="27.85546875" style="149" customWidth="1"/>
    <col min="1284" max="1290" width="8" style="149" customWidth="1"/>
    <col min="1291" max="1291" width="5.140625" style="149" customWidth="1"/>
    <col min="1292" max="1292" width="5.5703125" style="149" customWidth="1"/>
    <col min="1293" max="1536" width="8" style="149"/>
    <col min="1537" max="1537" width="1.5703125" style="149" customWidth="1"/>
    <col min="1538" max="1538" width="20.42578125" style="149" customWidth="1"/>
    <col min="1539" max="1539" width="27.85546875" style="149" customWidth="1"/>
    <col min="1540" max="1546" width="8" style="149" customWidth="1"/>
    <col min="1547" max="1547" width="5.140625" style="149" customWidth="1"/>
    <col min="1548" max="1548" width="5.5703125" style="149" customWidth="1"/>
    <col min="1549" max="1792" width="8" style="149"/>
    <col min="1793" max="1793" width="1.5703125" style="149" customWidth="1"/>
    <col min="1794" max="1794" width="20.42578125" style="149" customWidth="1"/>
    <col min="1795" max="1795" width="27.85546875" style="149" customWidth="1"/>
    <col min="1796" max="1802" width="8" style="149" customWidth="1"/>
    <col min="1803" max="1803" width="5.140625" style="149" customWidth="1"/>
    <col min="1804" max="1804" width="5.5703125" style="149" customWidth="1"/>
    <col min="1805" max="2048" width="8" style="149"/>
    <col min="2049" max="2049" width="1.5703125" style="149" customWidth="1"/>
    <col min="2050" max="2050" width="20.42578125" style="149" customWidth="1"/>
    <col min="2051" max="2051" width="27.85546875" style="149" customWidth="1"/>
    <col min="2052" max="2058" width="8" style="149" customWidth="1"/>
    <col min="2059" max="2059" width="5.140625" style="149" customWidth="1"/>
    <col min="2060" max="2060" width="5.5703125" style="149" customWidth="1"/>
    <col min="2061" max="2304" width="8" style="149"/>
    <col min="2305" max="2305" width="1.5703125" style="149" customWidth="1"/>
    <col min="2306" max="2306" width="20.42578125" style="149" customWidth="1"/>
    <col min="2307" max="2307" width="27.85546875" style="149" customWidth="1"/>
    <col min="2308" max="2314" width="8" style="149" customWidth="1"/>
    <col min="2315" max="2315" width="5.140625" style="149" customWidth="1"/>
    <col min="2316" max="2316" width="5.5703125" style="149" customWidth="1"/>
    <col min="2317" max="2560" width="8" style="149"/>
    <col min="2561" max="2561" width="1.5703125" style="149" customWidth="1"/>
    <col min="2562" max="2562" width="20.42578125" style="149" customWidth="1"/>
    <col min="2563" max="2563" width="27.85546875" style="149" customWidth="1"/>
    <col min="2564" max="2570" width="8" style="149" customWidth="1"/>
    <col min="2571" max="2571" width="5.140625" style="149" customWidth="1"/>
    <col min="2572" max="2572" width="5.5703125" style="149" customWidth="1"/>
    <col min="2573" max="2816" width="8" style="149"/>
    <col min="2817" max="2817" width="1.5703125" style="149" customWidth="1"/>
    <col min="2818" max="2818" width="20.42578125" style="149" customWidth="1"/>
    <col min="2819" max="2819" width="27.85546875" style="149" customWidth="1"/>
    <col min="2820" max="2826" width="8" style="149" customWidth="1"/>
    <col min="2827" max="2827" width="5.140625" style="149" customWidth="1"/>
    <col min="2828" max="2828" width="5.5703125" style="149" customWidth="1"/>
    <col min="2829" max="3072" width="8" style="149"/>
    <col min="3073" max="3073" width="1.5703125" style="149" customWidth="1"/>
    <col min="3074" max="3074" width="20.42578125" style="149" customWidth="1"/>
    <col min="3075" max="3075" width="27.85546875" style="149" customWidth="1"/>
    <col min="3076" max="3082" width="8" style="149" customWidth="1"/>
    <col min="3083" max="3083" width="5.140625" style="149" customWidth="1"/>
    <col min="3084" max="3084" width="5.5703125" style="149" customWidth="1"/>
    <col min="3085" max="3328" width="8" style="149"/>
    <col min="3329" max="3329" width="1.5703125" style="149" customWidth="1"/>
    <col min="3330" max="3330" width="20.42578125" style="149" customWidth="1"/>
    <col min="3331" max="3331" width="27.85546875" style="149" customWidth="1"/>
    <col min="3332" max="3338" width="8" style="149" customWidth="1"/>
    <col min="3339" max="3339" width="5.140625" style="149" customWidth="1"/>
    <col min="3340" max="3340" width="5.5703125" style="149" customWidth="1"/>
    <col min="3341" max="3584" width="8" style="149"/>
    <col min="3585" max="3585" width="1.5703125" style="149" customWidth="1"/>
    <col min="3586" max="3586" width="20.42578125" style="149" customWidth="1"/>
    <col min="3587" max="3587" width="27.85546875" style="149" customWidth="1"/>
    <col min="3588" max="3594" width="8" style="149" customWidth="1"/>
    <col min="3595" max="3595" width="5.140625" style="149" customWidth="1"/>
    <col min="3596" max="3596" width="5.5703125" style="149" customWidth="1"/>
    <col min="3597" max="3840" width="8" style="149"/>
    <col min="3841" max="3841" width="1.5703125" style="149" customWidth="1"/>
    <col min="3842" max="3842" width="20.42578125" style="149" customWidth="1"/>
    <col min="3843" max="3843" width="27.85546875" style="149" customWidth="1"/>
    <col min="3844" max="3850" width="8" style="149" customWidth="1"/>
    <col min="3851" max="3851" width="5.140625" style="149" customWidth="1"/>
    <col min="3852" max="3852" width="5.5703125" style="149" customWidth="1"/>
    <col min="3853" max="4096" width="8" style="149"/>
    <col min="4097" max="4097" width="1.5703125" style="149" customWidth="1"/>
    <col min="4098" max="4098" width="20.42578125" style="149" customWidth="1"/>
    <col min="4099" max="4099" width="27.85546875" style="149" customWidth="1"/>
    <col min="4100" max="4106" width="8" style="149" customWidth="1"/>
    <col min="4107" max="4107" width="5.140625" style="149" customWidth="1"/>
    <col min="4108" max="4108" width="5.5703125" style="149" customWidth="1"/>
    <col min="4109" max="4352" width="8" style="149"/>
    <col min="4353" max="4353" width="1.5703125" style="149" customWidth="1"/>
    <col min="4354" max="4354" width="20.42578125" style="149" customWidth="1"/>
    <col min="4355" max="4355" width="27.85546875" style="149" customWidth="1"/>
    <col min="4356" max="4362" width="8" style="149" customWidth="1"/>
    <col min="4363" max="4363" width="5.140625" style="149" customWidth="1"/>
    <col min="4364" max="4364" width="5.5703125" style="149" customWidth="1"/>
    <col min="4365" max="4608" width="8" style="149"/>
    <col min="4609" max="4609" width="1.5703125" style="149" customWidth="1"/>
    <col min="4610" max="4610" width="20.42578125" style="149" customWidth="1"/>
    <col min="4611" max="4611" width="27.85546875" style="149" customWidth="1"/>
    <col min="4612" max="4618" width="8" style="149" customWidth="1"/>
    <col min="4619" max="4619" width="5.140625" style="149" customWidth="1"/>
    <col min="4620" max="4620" width="5.5703125" style="149" customWidth="1"/>
    <col min="4621" max="4864" width="8" style="149"/>
    <col min="4865" max="4865" width="1.5703125" style="149" customWidth="1"/>
    <col min="4866" max="4866" width="20.42578125" style="149" customWidth="1"/>
    <col min="4867" max="4867" width="27.85546875" style="149" customWidth="1"/>
    <col min="4868" max="4874" width="8" style="149" customWidth="1"/>
    <col min="4875" max="4875" width="5.140625" style="149" customWidth="1"/>
    <col min="4876" max="4876" width="5.5703125" style="149" customWidth="1"/>
    <col min="4877" max="5120" width="8" style="149"/>
    <col min="5121" max="5121" width="1.5703125" style="149" customWidth="1"/>
    <col min="5122" max="5122" width="20.42578125" style="149" customWidth="1"/>
    <col min="5123" max="5123" width="27.85546875" style="149" customWidth="1"/>
    <col min="5124" max="5130" width="8" style="149" customWidth="1"/>
    <col min="5131" max="5131" width="5.140625" style="149" customWidth="1"/>
    <col min="5132" max="5132" width="5.5703125" style="149" customWidth="1"/>
    <col min="5133" max="5376" width="8" style="149"/>
    <col min="5377" max="5377" width="1.5703125" style="149" customWidth="1"/>
    <col min="5378" max="5378" width="20.42578125" style="149" customWidth="1"/>
    <col min="5379" max="5379" width="27.85546875" style="149" customWidth="1"/>
    <col min="5380" max="5386" width="8" style="149" customWidth="1"/>
    <col min="5387" max="5387" width="5.140625" style="149" customWidth="1"/>
    <col min="5388" max="5388" width="5.5703125" style="149" customWidth="1"/>
    <col min="5389" max="5632" width="8" style="149"/>
    <col min="5633" max="5633" width="1.5703125" style="149" customWidth="1"/>
    <col min="5634" max="5634" width="20.42578125" style="149" customWidth="1"/>
    <col min="5635" max="5635" width="27.85546875" style="149" customWidth="1"/>
    <col min="5636" max="5642" width="8" style="149" customWidth="1"/>
    <col min="5643" max="5643" width="5.140625" style="149" customWidth="1"/>
    <col min="5644" max="5644" width="5.5703125" style="149" customWidth="1"/>
    <col min="5645" max="5888" width="8" style="149"/>
    <col min="5889" max="5889" width="1.5703125" style="149" customWidth="1"/>
    <col min="5890" max="5890" width="20.42578125" style="149" customWidth="1"/>
    <col min="5891" max="5891" width="27.85546875" style="149" customWidth="1"/>
    <col min="5892" max="5898" width="8" style="149" customWidth="1"/>
    <col min="5899" max="5899" width="5.140625" style="149" customWidth="1"/>
    <col min="5900" max="5900" width="5.5703125" style="149" customWidth="1"/>
    <col min="5901" max="6144" width="8" style="149"/>
    <col min="6145" max="6145" width="1.5703125" style="149" customWidth="1"/>
    <col min="6146" max="6146" width="20.42578125" style="149" customWidth="1"/>
    <col min="6147" max="6147" width="27.85546875" style="149" customWidth="1"/>
    <col min="6148" max="6154" width="8" style="149" customWidth="1"/>
    <col min="6155" max="6155" width="5.140625" style="149" customWidth="1"/>
    <col min="6156" max="6156" width="5.5703125" style="149" customWidth="1"/>
    <col min="6157" max="6400" width="8" style="149"/>
    <col min="6401" max="6401" width="1.5703125" style="149" customWidth="1"/>
    <col min="6402" max="6402" width="20.42578125" style="149" customWidth="1"/>
    <col min="6403" max="6403" width="27.85546875" style="149" customWidth="1"/>
    <col min="6404" max="6410" width="8" style="149" customWidth="1"/>
    <col min="6411" max="6411" width="5.140625" style="149" customWidth="1"/>
    <col min="6412" max="6412" width="5.5703125" style="149" customWidth="1"/>
    <col min="6413" max="6656" width="8" style="149"/>
    <col min="6657" max="6657" width="1.5703125" style="149" customWidth="1"/>
    <col min="6658" max="6658" width="20.42578125" style="149" customWidth="1"/>
    <col min="6659" max="6659" width="27.85546875" style="149" customWidth="1"/>
    <col min="6660" max="6666" width="8" style="149" customWidth="1"/>
    <col min="6667" max="6667" width="5.140625" style="149" customWidth="1"/>
    <col min="6668" max="6668" width="5.5703125" style="149" customWidth="1"/>
    <col min="6669" max="6912" width="8" style="149"/>
    <col min="6913" max="6913" width="1.5703125" style="149" customWidth="1"/>
    <col min="6914" max="6914" width="20.42578125" style="149" customWidth="1"/>
    <col min="6915" max="6915" width="27.85546875" style="149" customWidth="1"/>
    <col min="6916" max="6922" width="8" style="149" customWidth="1"/>
    <col min="6923" max="6923" width="5.140625" style="149" customWidth="1"/>
    <col min="6924" max="6924" width="5.5703125" style="149" customWidth="1"/>
    <col min="6925" max="7168" width="8" style="149"/>
    <col min="7169" max="7169" width="1.5703125" style="149" customWidth="1"/>
    <col min="7170" max="7170" width="20.42578125" style="149" customWidth="1"/>
    <col min="7171" max="7171" width="27.85546875" style="149" customWidth="1"/>
    <col min="7172" max="7178" width="8" style="149" customWidth="1"/>
    <col min="7179" max="7179" width="5.140625" style="149" customWidth="1"/>
    <col min="7180" max="7180" width="5.5703125" style="149" customWidth="1"/>
    <col min="7181" max="7424" width="8" style="149"/>
    <col min="7425" max="7425" width="1.5703125" style="149" customWidth="1"/>
    <col min="7426" max="7426" width="20.42578125" style="149" customWidth="1"/>
    <col min="7427" max="7427" width="27.85546875" style="149" customWidth="1"/>
    <col min="7428" max="7434" width="8" style="149" customWidth="1"/>
    <col min="7435" max="7435" width="5.140625" style="149" customWidth="1"/>
    <col min="7436" max="7436" width="5.5703125" style="149" customWidth="1"/>
    <col min="7437" max="7680" width="8" style="149"/>
    <col min="7681" max="7681" width="1.5703125" style="149" customWidth="1"/>
    <col min="7682" max="7682" width="20.42578125" style="149" customWidth="1"/>
    <col min="7683" max="7683" width="27.85546875" style="149" customWidth="1"/>
    <col min="7684" max="7690" width="8" style="149" customWidth="1"/>
    <col min="7691" max="7691" width="5.140625" style="149" customWidth="1"/>
    <col min="7692" max="7692" width="5.5703125" style="149" customWidth="1"/>
    <col min="7693" max="7936" width="8" style="149"/>
    <col min="7937" max="7937" width="1.5703125" style="149" customWidth="1"/>
    <col min="7938" max="7938" width="20.42578125" style="149" customWidth="1"/>
    <col min="7939" max="7939" width="27.85546875" style="149" customWidth="1"/>
    <col min="7940" max="7946" width="8" style="149" customWidth="1"/>
    <col min="7947" max="7947" width="5.140625" style="149" customWidth="1"/>
    <col min="7948" max="7948" width="5.5703125" style="149" customWidth="1"/>
    <col min="7949" max="8192" width="8" style="149"/>
    <col min="8193" max="8193" width="1.5703125" style="149" customWidth="1"/>
    <col min="8194" max="8194" width="20.42578125" style="149" customWidth="1"/>
    <col min="8195" max="8195" width="27.85546875" style="149" customWidth="1"/>
    <col min="8196" max="8202" width="8" style="149" customWidth="1"/>
    <col min="8203" max="8203" width="5.140625" style="149" customWidth="1"/>
    <col min="8204" max="8204" width="5.5703125" style="149" customWidth="1"/>
    <col min="8205" max="8448" width="8" style="149"/>
    <col min="8449" max="8449" width="1.5703125" style="149" customWidth="1"/>
    <col min="8450" max="8450" width="20.42578125" style="149" customWidth="1"/>
    <col min="8451" max="8451" width="27.85546875" style="149" customWidth="1"/>
    <col min="8452" max="8458" width="8" style="149" customWidth="1"/>
    <col min="8459" max="8459" width="5.140625" style="149" customWidth="1"/>
    <col min="8460" max="8460" width="5.5703125" style="149" customWidth="1"/>
    <col min="8461" max="8704" width="8" style="149"/>
    <col min="8705" max="8705" width="1.5703125" style="149" customWidth="1"/>
    <col min="8706" max="8706" width="20.42578125" style="149" customWidth="1"/>
    <col min="8707" max="8707" width="27.85546875" style="149" customWidth="1"/>
    <col min="8708" max="8714" width="8" style="149" customWidth="1"/>
    <col min="8715" max="8715" width="5.140625" style="149" customWidth="1"/>
    <col min="8716" max="8716" width="5.5703125" style="149" customWidth="1"/>
    <col min="8717" max="8960" width="8" style="149"/>
    <col min="8961" max="8961" width="1.5703125" style="149" customWidth="1"/>
    <col min="8962" max="8962" width="20.42578125" style="149" customWidth="1"/>
    <col min="8963" max="8963" width="27.85546875" style="149" customWidth="1"/>
    <col min="8964" max="8970" width="8" style="149" customWidth="1"/>
    <col min="8971" max="8971" width="5.140625" style="149" customWidth="1"/>
    <col min="8972" max="8972" width="5.5703125" style="149" customWidth="1"/>
    <col min="8973" max="9216" width="8" style="149"/>
    <col min="9217" max="9217" width="1.5703125" style="149" customWidth="1"/>
    <col min="9218" max="9218" width="20.42578125" style="149" customWidth="1"/>
    <col min="9219" max="9219" width="27.85546875" style="149" customWidth="1"/>
    <col min="9220" max="9226" width="8" style="149" customWidth="1"/>
    <col min="9227" max="9227" width="5.140625" style="149" customWidth="1"/>
    <col min="9228" max="9228" width="5.5703125" style="149" customWidth="1"/>
    <col min="9229" max="9472" width="8" style="149"/>
    <col min="9473" max="9473" width="1.5703125" style="149" customWidth="1"/>
    <col min="9474" max="9474" width="20.42578125" style="149" customWidth="1"/>
    <col min="9475" max="9475" width="27.85546875" style="149" customWidth="1"/>
    <col min="9476" max="9482" width="8" style="149" customWidth="1"/>
    <col min="9483" max="9483" width="5.140625" style="149" customWidth="1"/>
    <col min="9484" max="9484" width="5.5703125" style="149" customWidth="1"/>
    <col min="9485" max="9728" width="8" style="149"/>
    <col min="9729" max="9729" width="1.5703125" style="149" customWidth="1"/>
    <col min="9730" max="9730" width="20.42578125" style="149" customWidth="1"/>
    <col min="9731" max="9731" width="27.85546875" style="149" customWidth="1"/>
    <col min="9732" max="9738" width="8" style="149" customWidth="1"/>
    <col min="9739" max="9739" width="5.140625" style="149" customWidth="1"/>
    <col min="9740" max="9740" width="5.5703125" style="149" customWidth="1"/>
    <col min="9741" max="9984" width="8" style="149"/>
    <col min="9985" max="9985" width="1.5703125" style="149" customWidth="1"/>
    <col min="9986" max="9986" width="20.42578125" style="149" customWidth="1"/>
    <col min="9987" max="9987" width="27.85546875" style="149" customWidth="1"/>
    <col min="9988" max="9994" width="8" style="149" customWidth="1"/>
    <col min="9995" max="9995" width="5.140625" style="149" customWidth="1"/>
    <col min="9996" max="9996" width="5.5703125" style="149" customWidth="1"/>
    <col min="9997" max="10240" width="8" style="149"/>
    <col min="10241" max="10241" width="1.5703125" style="149" customWidth="1"/>
    <col min="10242" max="10242" width="20.42578125" style="149" customWidth="1"/>
    <col min="10243" max="10243" width="27.85546875" style="149" customWidth="1"/>
    <col min="10244" max="10250" width="8" style="149" customWidth="1"/>
    <col min="10251" max="10251" width="5.140625" style="149" customWidth="1"/>
    <col min="10252" max="10252" width="5.5703125" style="149" customWidth="1"/>
    <col min="10253" max="10496" width="8" style="149"/>
    <col min="10497" max="10497" width="1.5703125" style="149" customWidth="1"/>
    <col min="10498" max="10498" width="20.42578125" style="149" customWidth="1"/>
    <col min="10499" max="10499" width="27.85546875" style="149" customWidth="1"/>
    <col min="10500" max="10506" width="8" style="149" customWidth="1"/>
    <col min="10507" max="10507" width="5.140625" style="149" customWidth="1"/>
    <col min="10508" max="10508" width="5.5703125" style="149" customWidth="1"/>
    <col min="10509" max="10752" width="8" style="149"/>
    <col min="10753" max="10753" width="1.5703125" style="149" customWidth="1"/>
    <col min="10754" max="10754" width="20.42578125" style="149" customWidth="1"/>
    <col min="10755" max="10755" width="27.85546875" style="149" customWidth="1"/>
    <col min="10756" max="10762" width="8" style="149" customWidth="1"/>
    <col min="10763" max="10763" width="5.140625" style="149" customWidth="1"/>
    <col min="10764" max="10764" width="5.5703125" style="149" customWidth="1"/>
    <col min="10765" max="11008" width="8" style="149"/>
    <col min="11009" max="11009" width="1.5703125" style="149" customWidth="1"/>
    <col min="11010" max="11010" width="20.42578125" style="149" customWidth="1"/>
    <col min="11011" max="11011" width="27.85546875" style="149" customWidth="1"/>
    <col min="11012" max="11018" width="8" style="149" customWidth="1"/>
    <col min="11019" max="11019" width="5.140625" style="149" customWidth="1"/>
    <col min="11020" max="11020" width="5.5703125" style="149" customWidth="1"/>
    <col min="11021" max="11264" width="8" style="149"/>
    <col min="11265" max="11265" width="1.5703125" style="149" customWidth="1"/>
    <col min="11266" max="11266" width="20.42578125" style="149" customWidth="1"/>
    <col min="11267" max="11267" width="27.85546875" style="149" customWidth="1"/>
    <col min="11268" max="11274" width="8" style="149" customWidth="1"/>
    <col min="11275" max="11275" width="5.140625" style="149" customWidth="1"/>
    <col min="11276" max="11276" width="5.5703125" style="149" customWidth="1"/>
    <col min="11277" max="11520" width="8" style="149"/>
    <col min="11521" max="11521" width="1.5703125" style="149" customWidth="1"/>
    <col min="11522" max="11522" width="20.42578125" style="149" customWidth="1"/>
    <col min="11523" max="11523" width="27.85546875" style="149" customWidth="1"/>
    <col min="11524" max="11530" width="8" style="149" customWidth="1"/>
    <col min="11531" max="11531" width="5.140625" style="149" customWidth="1"/>
    <col min="11532" max="11532" width="5.5703125" style="149" customWidth="1"/>
    <col min="11533" max="11776" width="8" style="149"/>
    <col min="11777" max="11777" width="1.5703125" style="149" customWidth="1"/>
    <col min="11778" max="11778" width="20.42578125" style="149" customWidth="1"/>
    <col min="11779" max="11779" width="27.85546875" style="149" customWidth="1"/>
    <col min="11780" max="11786" width="8" style="149" customWidth="1"/>
    <col min="11787" max="11787" width="5.140625" style="149" customWidth="1"/>
    <col min="11788" max="11788" width="5.5703125" style="149" customWidth="1"/>
    <col min="11789" max="12032" width="8" style="149"/>
    <col min="12033" max="12033" width="1.5703125" style="149" customWidth="1"/>
    <col min="12034" max="12034" width="20.42578125" style="149" customWidth="1"/>
    <col min="12035" max="12035" width="27.85546875" style="149" customWidth="1"/>
    <col min="12036" max="12042" width="8" style="149" customWidth="1"/>
    <col min="12043" max="12043" width="5.140625" style="149" customWidth="1"/>
    <col min="12044" max="12044" width="5.5703125" style="149" customWidth="1"/>
    <col min="12045" max="12288" width="8" style="149"/>
    <col min="12289" max="12289" width="1.5703125" style="149" customWidth="1"/>
    <col min="12290" max="12290" width="20.42578125" style="149" customWidth="1"/>
    <col min="12291" max="12291" width="27.85546875" style="149" customWidth="1"/>
    <col min="12292" max="12298" width="8" style="149" customWidth="1"/>
    <col min="12299" max="12299" width="5.140625" style="149" customWidth="1"/>
    <col min="12300" max="12300" width="5.5703125" style="149" customWidth="1"/>
    <col min="12301" max="12544" width="8" style="149"/>
    <col min="12545" max="12545" width="1.5703125" style="149" customWidth="1"/>
    <col min="12546" max="12546" width="20.42578125" style="149" customWidth="1"/>
    <col min="12547" max="12547" width="27.85546875" style="149" customWidth="1"/>
    <col min="12548" max="12554" width="8" style="149" customWidth="1"/>
    <col min="12555" max="12555" width="5.140625" style="149" customWidth="1"/>
    <col min="12556" max="12556" width="5.5703125" style="149" customWidth="1"/>
    <col min="12557" max="12800" width="8" style="149"/>
    <col min="12801" max="12801" width="1.5703125" style="149" customWidth="1"/>
    <col min="12802" max="12802" width="20.42578125" style="149" customWidth="1"/>
    <col min="12803" max="12803" width="27.85546875" style="149" customWidth="1"/>
    <col min="12804" max="12810" width="8" style="149" customWidth="1"/>
    <col min="12811" max="12811" width="5.140625" style="149" customWidth="1"/>
    <col min="12812" max="12812" width="5.5703125" style="149" customWidth="1"/>
    <col min="12813" max="13056" width="8" style="149"/>
    <col min="13057" max="13057" width="1.5703125" style="149" customWidth="1"/>
    <col min="13058" max="13058" width="20.42578125" style="149" customWidth="1"/>
    <col min="13059" max="13059" width="27.85546875" style="149" customWidth="1"/>
    <col min="13060" max="13066" width="8" style="149" customWidth="1"/>
    <col min="13067" max="13067" width="5.140625" style="149" customWidth="1"/>
    <col min="13068" max="13068" width="5.5703125" style="149" customWidth="1"/>
    <col min="13069" max="13312" width="8" style="149"/>
    <col min="13313" max="13313" width="1.5703125" style="149" customWidth="1"/>
    <col min="13314" max="13314" width="20.42578125" style="149" customWidth="1"/>
    <col min="13315" max="13315" width="27.85546875" style="149" customWidth="1"/>
    <col min="13316" max="13322" width="8" style="149" customWidth="1"/>
    <col min="13323" max="13323" width="5.140625" style="149" customWidth="1"/>
    <col min="13324" max="13324" width="5.5703125" style="149" customWidth="1"/>
    <col min="13325" max="13568" width="8" style="149"/>
    <col min="13569" max="13569" width="1.5703125" style="149" customWidth="1"/>
    <col min="13570" max="13570" width="20.42578125" style="149" customWidth="1"/>
    <col min="13571" max="13571" width="27.85546875" style="149" customWidth="1"/>
    <col min="13572" max="13578" width="8" style="149" customWidth="1"/>
    <col min="13579" max="13579" width="5.140625" style="149" customWidth="1"/>
    <col min="13580" max="13580" width="5.5703125" style="149" customWidth="1"/>
    <col min="13581" max="13824" width="8" style="149"/>
    <col min="13825" max="13825" width="1.5703125" style="149" customWidth="1"/>
    <col min="13826" max="13826" width="20.42578125" style="149" customWidth="1"/>
    <col min="13827" max="13827" width="27.85546875" style="149" customWidth="1"/>
    <col min="13828" max="13834" width="8" style="149" customWidth="1"/>
    <col min="13835" max="13835" width="5.140625" style="149" customWidth="1"/>
    <col min="13836" max="13836" width="5.5703125" style="149" customWidth="1"/>
    <col min="13837" max="14080" width="8" style="149"/>
    <col min="14081" max="14081" width="1.5703125" style="149" customWidth="1"/>
    <col min="14082" max="14082" width="20.42578125" style="149" customWidth="1"/>
    <col min="14083" max="14083" width="27.85546875" style="149" customWidth="1"/>
    <col min="14084" max="14090" width="8" style="149" customWidth="1"/>
    <col min="14091" max="14091" width="5.140625" style="149" customWidth="1"/>
    <col min="14092" max="14092" width="5.5703125" style="149" customWidth="1"/>
    <col min="14093" max="14336" width="8" style="149"/>
    <col min="14337" max="14337" width="1.5703125" style="149" customWidth="1"/>
    <col min="14338" max="14338" width="20.42578125" style="149" customWidth="1"/>
    <col min="14339" max="14339" width="27.85546875" style="149" customWidth="1"/>
    <col min="14340" max="14346" width="8" style="149" customWidth="1"/>
    <col min="14347" max="14347" width="5.140625" style="149" customWidth="1"/>
    <col min="14348" max="14348" width="5.5703125" style="149" customWidth="1"/>
    <col min="14349" max="14592" width="8" style="149"/>
    <col min="14593" max="14593" width="1.5703125" style="149" customWidth="1"/>
    <col min="14594" max="14594" width="20.42578125" style="149" customWidth="1"/>
    <col min="14595" max="14595" width="27.85546875" style="149" customWidth="1"/>
    <col min="14596" max="14602" width="8" style="149" customWidth="1"/>
    <col min="14603" max="14603" width="5.140625" style="149" customWidth="1"/>
    <col min="14604" max="14604" width="5.5703125" style="149" customWidth="1"/>
    <col min="14605" max="14848" width="8" style="149"/>
    <col min="14849" max="14849" width="1.5703125" style="149" customWidth="1"/>
    <col min="14850" max="14850" width="20.42578125" style="149" customWidth="1"/>
    <col min="14851" max="14851" width="27.85546875" style="149" customWidth="1"/>
    <col min="14852" max="14858" width="8" style="149" customWidth="1"/>
    <col min="14859" max="14859" width="5.140625" style="149" customWidth="1"/>
    <col min="14860" max="14860" width="5.5703125" style="149" customWidth="1"/>
    <col min="14861" max="15104" width="8" style="149"/>
    <col min="15105" max="15105" width="1.5703125" style="149" customWidth="1"/>
    <col min="15106" max="15106" width="20.42578125" style="149" customWidth="1"/>
    <col min="15107" max="15107" width="27.85546875" style="149" customWidth="1"/>
    <col min="15108" max="15114" width="8" style="149" customWidth="1"/>
    <col min="15115" max="15115" width="5.140625" style="149" customWidth="1"/>
    <col min="15116" max="15116" width="5.5703125" style="149" customWidth="1"/>
    <col min="15117" max="15360" width="8" style="149"/>
    <col min="15361" max="15361" width="1.5703125" style="149" customWidth="1"/>
    <col min="15362" max="15362" width="20.42578125" style="149" customWidth="1"/>
    <col min="15363" max="15363" width="27.85546875" style="149" customWidth="1"/>
    <col min="15364" max="15370" width="8" style="149" customWidth="1"/>
    <col min="15371" max="15371" width="5.140625" style="149" customWidth="1"/>
    <col min="15372" max="15372" width="5.5703125" style="149" customWidth="1"/>
    <col min="15373" max="15616" width="8" style="149"/>
    <col min="15617" max="15617" width="1.5703125" style="149" customWidth="1"/>
    <col min="15618" max="15618" width="20.42578125" style="149" customWidth="1"/>
    <col min="15619" max="15619" width="27.85546875" style="149" customWidth="1"/>
    <col min="15620" max="15626" width="8" style="149" customWidth="1"/>
    <col min="15627" max="15627" width="5.140625" style="149" customWidth="1"/>
    <col min="15628" max="15628" width="5.5703125" style="149" customWidth="1"/>
    <col min="15629" max="15872" width="8" style="149"/>
    <col min="15873" max="15873" width="1.5703125" style="149" customWidth="1"/>
    <col min="15874" max="15874" width="20.42578125" style="149" customWidth="1"/>
    <col min="15875" max="15875" width="27.85546875" style="149" customWidth="1"/>
    <col min="15876" max="15882" width="8" style="149" customWidth="1"/>
    <col min="15883" max="15883" width="5.140625" style="149" customWidth="1"/>
    <col min="15884" max="15884" width="5.5703125" style="149" customWidth="1"/>
    <col min="15885" max="16128" width="8" style="149"/>
    <col min="16129" max="16129" width="1.5703125" style="149" customWidth="1"/>
    <col min="16130" max="16130" width="20.42578125" style="149" customWidth="1"/>
    <col min="16131" max="16131" width="27.85546875" style="149" customWidth="1"/>
    <col min="16132" max="16138" width="8" style="149" customWidth="1"/>
    <col min="16139" max="16139" width="5.140625" style="149" customWidth="1"/>
    <col min="16140" max="16140" width="5.5703125" style="149" customWidth="1"/>
    <col min="16141" max="16384" width="8" style="149"/>
  </cols>
  <sheetData>
    <row r="6" spans="1:12" ht="22.5" customHeight="1" x14ac:dyDescent="0.2">
      <c r="B6" s="150" t="s">
        <v>0</v>
      </c>
    </row>
    <row r="7" spans="1:12" ht="24.75" customHeight="1" x14ac:dyDescent="0.2">
      <c r="B7" s="903" t="s">
        <v>1</v>
      </c>
      <c r="C7" s="903"/>
      <c r="D7" s="903"/>
      <c r="E7" s="903"/>
      <c r="F7" s="903"/>
      <c r="G7" s="903"/>
      <c r="H7" s="903"/>
      <c r="I7" s="903"/>
      <c r="J7" s="903"/>
      <c r="K7" s="903"/>
      <c r="L7" s="152"/>
    </row>
    <row r="8" spans="1:12" ht="24.75" customHeight="1" x14ac:dyDescent="0.3">
      <c r="B8" s="904" t="s">
        <v>2</v>
      </c>
      <c r="C8" s="904"/>
      <c r="D8" s="904"/>
      <c r="E8" s="904"/>
      <c r="F8" s="904"/>
      <c r="G8" s="904"/>
      <c r="H8" s="904"/>
      <c r="I8" s="904"/>
      <c r="J8" s="904"/>
      <c r="K8" s="904"/>
      <c r="L8" s="152"/>
    </row>
    <row r="10" spans="1:12" ht="18" x14ac:dyDescent="0.25">
      <c r="B10" s="153" t="s">
        <v>3</v>
      </c>
      <c r="C10" s="154"/>
      <c r="D10" s="155"/>
    </row>
    <row r="11" spans="1:12" ht="10.5" customHeight="1" x14ac:dyDescent="0.3">
      <c r="B11" s="156"/>
      <c r="C11" s="155"/>
      <c r="D11" s="155"/>
    </row>
    <row r="12" spans="1:12" s="158" customFormat="1" ht="16.5" customHeight="1" x14ac:dyDescent="0.25">
      <c r="A12" s="157"/>
      <c r="B12" s="905" t="s">
        <v>4</v>
      </c>
      <c r="C12" s="906"/>
      <c r="D12" s="906"/>
      <c r="E12" s="906"/>
      <c r="F12" s="906"/>
      <c r="G12" s="906"/>
      <c r="H12" s="906"/>
      <c r="I12" s="906"/>
      <c r="J12" s="906"/>
      <c r="K12" s="906"/>
      <c r="L12" s="151"/>
    </row>
    <row r="13" spans="1:12" ht="10.5" customHeight="1" x14ac:dyDescent="0.25">
      <c r="B13" s="159"/>
      <c r="C13" s="160"/>
      <c r="D13" s="159"/>
      <c r="E13" s="864"/>
      <c r="F13" s="159"/>
      <c r="G13" s="162"/>
      <c r="H13" s="162"/>
      <c r="I13" s="162"/>
      <c r="J13" s="162"/>
      <c r="K13" s="162"/>
    </row>
    <row r="14" spans="1:12" ht="15.75" customHeight="1" x14ac:dyDescent="0.25">
      <c r="B14" s="163" t="s">
        <v>5</v>
      </c>
      <c r="C14" s="907" t="s">
        <v>6</v>
      </c>
      <c r="D14" s="908"/>
      <c r="E14" s="908"/>
      <c r="F14" s="908"/>
      <c r="G14" s="908"/>
      <c r="H14" s="908"/>
      <c r="I14" s="908"/>
      <c r="J14" s="908"/>
      <c r="K14" s="909"/>
    </row>
    <row r="15" spans="1:12" ht="7.5" customHeight="1" x14ac:dyDescent="0.25">
      <c r="B15" s="164"/>
      <c r="C15" s="900"/>
      <c r="D15" s="901"/>
      <c r="E15" s="901"/>
      <c r="F15" s="901"/>
      <c r="G15" s="901"/>
      <c r="H15" s="901"/>
      <c r="I15" s="901"/>
      <c r="J15" s="901"/>
      <c r="K15" s="902"/>
    </row>
    <row r="16" spans="1:12" ht="15.75" customHeight="1" x14ac:dyDescent="0.25">
      <c r="B16" s="164" t="s">
        <v>7</v>
      </c>
      <c r="C16" s="900" t="s">
        <v>8</v>
      </c>
      <c r="D16" s="901"/>
      <c r="E16" s="901"/>
      <c r="F16" s="901"/>
      <c r="G16" s="901"/>
      <c r="H16" s="901"/>
      <c r="I16" s="901"/>
      <c r="J16" s="901"/>
      <c r="K16" s="902"/>
    </row>
    <row r="17" spans="2:12" ht="7.5" customHeight="1" x14ac:dyDescent="0.25">
      <c r="B17" s="164"/>
      <c r="C17" s="900"/>
      <c r="D17" s="901"/>
      <c r="E17" s="901"/>
      <c r="F17" s="901"/>
      <c r="G17" s="901"/>
      <c r="H17" s="901"/>
      <c r="I17" s="901"/>
      <c r="J17" s="901"/>
      <c r="K17" s="902"/>
    </row>
    <row r="18" spans="2:12" ht="15.75" customHeight="1" x14ac:dyDescent="0.25">
      <c r="B18" s="164" t="s">
        <v>9</v>
      </c>
      <c r="C18" s="900" t="s">
        <v>10</v>
      </c>
      <c r="D18" s="911"/>
      <c r="E18" s="911"/>
      <c r="F18" s="911"/>
      <c r="G18" s="911"/>
      <c r="H18" s="911"/>
      <c r="I18" s="911"/>
      <c r="J18" s="911"/>
      <c r="K18" s="911"/>
      <c r="L18" s="151" t="s">
        <v>11</v>
      </c>
    </row>
    <row r="19" spans="2:12" ht="7.5" customHeight="1" x14ac:dyDescent="0.25">
      <c r="B19" s="164"/>
      <c r="C19" s="900"/>
      <c r="D19" s="901"/>
      <c r="E19" s="901"/>
      <c r="F19" s="901"/>
      <c r="G19" s="901"/>
      <c r="H19" s="901"/>
      <c r="I19" s="901"/>
      <c r="J19" s="901"/>
      <c r="K19" s="902"/>
    </row>
    <row r="20" spans="2:12" ht="15.75" customHeight="1" x14ac:dyDescent="0.25">
      <c r="B20" s="164" t="s">
        <v>12</v>
      </c>
      <c r="C20" s="900" t="s">
        <v>13</v>
      </c>
      <c r="D20" s="911"/>
      <c r="E20" s="911"/>
      <c r="F20" s="911"/>
      <c r="G20" s="911"/>
      <c r="H20" s="911"/>
      <c r="I20" s="911"/>
      <c r="J20" s="911"/>
      <c r="K20" s="911"/>
      <c r="L20" s="151" t="s">
        <v>14</v>
      </c>
    </row>
    <row r="21" spans="2:12" ht="7.5" customHeight="1" x14ac:dyDescent="0.25">
      <c r="B21" s="164"/>
      <c r="C21" s="900"/>
      <c r="D21" s="912"/>
      <c r="E21" s="912"/>
      <c r="F21" s="912"/>
      <c r="G21" s="912"/>
      <c r="H21" s="912"/>
      <c r="I21" s="912"/>
      <c r="J21" s="912"/>
      <c r="K21" s="913"/>
    </row>
    <row r="22" spans="2:12" ht="15.75" customHeight="1" x14ac:dyDescent="0.25">
      <c r="B22" s="164" t="s">
        <v>15</v>
      </c>
      <c r="C22" s="900" t="s">
        <v>16</v>
      </c>
      <c r="D22" s="914"/>
      <c r="E22" s="914"/>
      <c r="F22" s="914"/>
      <c r="G22" s="914"/>
      <c r="H22" s="914"/>
      <c r="I22" s="914"/>
      <c r="J22" s="914"/>
      <c r="K22" s="914"/>
      <c r="L22" s="151" t="s">
        <v>17</v>
      </c>
    </row>
    <row r="23" spans="2:12" ht="7.5" customHeight="1" x14ac:dyDescent="0.25">
      <c r="B23" s="164"/>
      <c r="C23" s="900"/>
      <c r="D23" s="912"/>
      <c r="E23" s="912"/>
      <c r="F23" s="912"/>
      <c r="G23" s="912"/>
      <c r="H23" s="912"/>
      <c r="I23" s="912"/>
      <c r="J23" s="912"/>
      <c r="K23" s="913"/>
    </row>
    <row r="24" spans="2:12" ht="15.75" customHeight="1" x14ac:dyDescent="0.25">
      <c r="B24" s="164" t="s">
        <v>18</v>
      </c>
      <c r="C24" s="900" t="s">
        <v>19</v>
      </c>
      <c r="D24" s="912"/>
      <c r="E24" s="912"/>
      <c r="F24" s="912"/>
      <c r="G24" s="912"/>
      <c r="H24" s="912"/>
      <c r="I24" s="912"/>
      <c r="J24" s="912"/>
      <c r="K24" s="913"/>
      <c r="L24" s="151" t="s">
        <v>20</v>
      </c>
    </row>
    <row r="25" spans="2:12" ht="7.5" customHeight="1" x14ac:dyDescent="0.25">
      <c r="B25" s="164"/>
      <c r="C25" s="900"/>
      <c r="D25" s="912"/>
      <c r="E25" s="912"/>
      <c r="F25" s="912"/>
      <c r="G25" s="912"/>
      <c r="H25" s="912"/>
      <c r="I25" s="912"/>
      <c r="J25" s="912"/>
      <c r="K25" s="913"/>
    </row>
    <row r="26" spans="2:12" ht="15.75" customHeight="1" x14ac:dyDescent="0.25">
      <c r="B26" s="164" t="s">
        <v>21</v>
      </c>
      <c r="C26" s="915" t="s">
        <v>22</v>
      </c>
      <c r="D26" s="915"/>
      <c r="E26" s="915"/>
      <c r="F26" s="915"/>
      <c r="G26" s="915"/>
      <c r="H26" s="915"/>
      <c r="I26" s="915"/>
      <c r="J26" s="915"/>
      <c r="K26" s="915"/>
      <c r="L26" s="151" t="s">
        <v>23</v>
      </c>
    </row>
    <row r="27" spans="2:12" ht="7.5" customHeight="1" x14ac:dyDescent="0.25">
      <c r="B27" s="164"/>
      <c r="C27" s="900"/>
      <c r="D27" s="912"/>
      <c r="E27" s="912"/>
      <c r="F27" s="912"/>
      <c r="G27" s="912"/>
      <c r="H27" s="912"/>
      <c r="I27" s="912"/>
      <c r="J27" s="912"/>
      <c r="K27" s="913"/>
    </row>
    <row r="28" spans="2:12" ht="15.75" customHeight="1" x14ac:dyDescent="0.25">
      <c r="B28" s="165" t="s">
        <v>24</v>
      </c>
      <c r="C28" s="910" t="s">
        <v>25</v>
      </c>
      <c r="D28" s="910"/>
      <c r="E28" s="910"/>
      <c r="F28" s="910"/>
      <c r="G28" s="910"/>
      <c r="H28" s="910"/>
      <c r="I28" s="910"/>
      <c r="J28" s="910"/>
      <c r="K28" s="910"/>
    </row>
    <row r="29" spans="2:12" ht="27" customHeight="1" x14ac:dyDescent="0.2"/>
    <row r="30" spans="2:12" ht="27.75" customHeight="1" x14ac:dyDescent="0.2"/>
    <row r="31" spans="2:12" ht="27.75" customHeight="1" x14ac:dyDescent="0.2"/>
    <row r="32" spans="2:12" ht="30.75" customHeight="1" x14ac:dyDescent="0.2"/>
    <row r="33" spans="2:4" ht="26.25" customHeight="1" x14ac:dyDescent="0.2"/>
    <row r="34" spans="2:4" ht="32.25" customHeight="1" x14ac:dyDescent="0.2"/>
    <row r="35" spans="2:4" ht="40.5" customHeight="1" x14ac:dyDescent="0.2"/>
    <row r="36" spans="2:4" ht="28.5" customHeight="1" x14ac:dyDescent="0.2"/>
    <row r="37" spans="2:4" x14ac:dyDescent="0.2">
      <c r="B37" s="155"/>
      <c r="C37" s="155"/>
      <c r="D37" s="155"/>
    </row>
  </sheetData>
  <sheetProtection sheet="1" formatCells="0" formatColumns="0" formatRows="0" insertColumns="0"/>
  <mergeCells count="18">
    <mergeCell ref="C28:K28"/>
    <mergeCell ref="C17:K17"/>
    <mergeCell ref="C18:K18"/>
    <mergeCell ref="C19:K19"/>
    <mergeCell ref="C20:K20"/>
    <mergeCell ref="C21:K21"/>
    <mergeCell ref="C22:K22"/>
    <mergeCell ref="C23:K23"/>
    <mergeCell ref="C24:K24"/>
    <mergeCell ref="C25:K25"/>
    <mergeCell ref="C26:K26"/>
    <mergeCell ref="C27:K27"/>
    <mergeCell ref="C16:K16"/>
    <mergeCell ref="B7:K7"/>
    <mergeCell ref="B8:K8"/>
    <mergeCell ref="B12:K12"/>
    <mergeCell ref="C14:K14"/>
    <mergeCell ref="C15:K15"/>
  </mergeCells>
  <printOptions horizontalCentered="1"/>
  <pageMargins left="0.5" right="0.5" top="0.75" bottom="0.75"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R24"/>
  <sheetViews>
    <sheetView showGridLines="0" topLeftCell="C4" zoomScaleNormal="100" zoomScaleSheetLayoutView="85" workbookViewId="0">
      <selection activeCell="C10" sqref="C10:P10"/>
    </sheetView>
  </sheetViews>
  <sheetFormatPr defaultColWidth="8" defaultRowHeight="12.75" x14ac:dyDescent="0.2"/>
  <cols>
    <col min="1" max="1" width="5.5703125" style="149" hidden="1" customWidth="1"/>
    <col min="2" max="2" width="3.42578125" style="166" hidden="1" customWidth="1"/>
    <col min="3" max="3" width="8" style="166" customWidth="1"/>
    <col min="4" max="7" width="8" style="149" customWidth="1"/>
    <col min="8" max="8" width="7.42578125" style="149" customWidth="1"/>
    <col min="9" max="10" width="8" style="149" customWidth="1"/>
    <col min="11" max="11" width="17.5703125" style="149" customWidth="1"/>
    <col min="12" max="12" width="8" style="149" customWidth="1"/>
    <col min="13" max="13" width="6.5703125" style="149" customWidth="1"/>
    <col min="14" max="15" width="8" style="149" customWidth="1"/>
    <col min="16" max="16" width="13.5703125" style="149" customWidth="1"/>
    <col min="17" max="17" width="8" style="149" customWidth="1"/>
    <col min="18" max="18" width="1.5703125" style="149" customWidth="1"/>
    <col min="19" max="20" width="8" style="149" customWidth="1"/>
    <col min="21" max="21" width="1.5703125" style="149" customWidth="1"/>
    <col min="22" max="256" width="8" style="149"/>
    <col min="257" max="258" width="0" style="149" hidden="1" customWidth="1"/>
    <col min="259" max="263" width="8" style="149" customWidth="1"/>
    <col min="264" max="264" width="7.42578125" style="149" customWidth="1"/>
    <col min="265" max="266" width="8" style="149" customWidth="1"/>
    <col min="267" max="267" width="17.5703125" style="149" customWidth="1"/>
    <col min="268" max="268" width="8" style="149" customWidth="1"/>
    <col min="269" max="269" width="6.5703125" style="149" customWidth="1"/>
    <col min="270" max="271" width="8" style="149" customWidth="1"/>
    <col min="272" max="272" width="13.5703125" style="149" customWidth="1"/>
    <col min="273" max="273" width="8" style="149" customWidth="1"/>
    <col min="274" max="274" width="1.5703125" style="149" customWidth="1"/>
    <col min="275" max="276" width="8" style="149" customWidth="1"/>
    <col min="277" max="277" width="1.5703125" style="149" customWidth="1"/>
    <col min="278" max="512" width="8" style="149"/>
    <col min="513" max="514" width="0" style="149" hidden="1" customWidth="1"/>
    <col min="515" max="519" width="8" style="149" customWidth="1"/>
    <col min="520" max="520" width="7.42578125" style="149" customWidth="1"/>
    <col min="521" max="522" width="8" style="149" customWidth="1"/>
    <col min="523" max="523" width="17.5703125" style="149" customWidth="1"/>
    <col min="524" max="524" width="8" style="149" customWidth="1"/>
    <col min="525" max="525" width="6.5703125" style="149" customWidth="1"/>
    <col min="526" max="527" width="8" style="149" customWidth="1"/>
    <col min="528" max="528" width="13.5703125" style="149" customWidth="1"/>
    <col min="529" max="529" width="8" style="149" customWidth="1"/>
    <col min="530" max="530" width="1.5703125" style="149" customWidth="1"/>
    <col min="531" max="532" width="8" style="149" customWidth="1"/>
    <col min="533" max="533" width="1.5703125" style="149" customWidth="1"/>
    <col min="534" max="768" width="8" style="149"/>
    <col min="769" max="770" width="0" style="149" hidden="1" customWidth="1"/>
    <col min="771" max="775" width="8" style="149" customWidth="1"/>
    <col min="776" max="776" width="7.42578125" style="149" customWidth="1"/>
    <col min="777" max="778" width="8" style="149" customWidth="1"/>
    <col min="779" max="779" width="17.5703125" style="149" customWidth="1"/>
    <col min="780" max="780" width="8" style="149" customWidth="1"/>
    <col min="781" max="781" width="6.5703125" style="149" customWidth="1"/>
    <col min="782" max="783" width="8" style="149" customWidth="1"/>
    <col min="784" max="784" width="13.5703125" style="149" customWidth="1"/>
    <col min="785" max="785" width="8" style="149" customWidth="1"/>
    <col min="786" max="786" width="1.5703125" style="149" customWidth="1"/>
    <col min="787" max="788" width="8" style="149" customWidth="1"/>
    <col min="789" max="789" width="1.5703125" style="149" customWidth="1"/>
    <col min="790" max="1024" width="8" style="149"/>
    <col min="1025" max="1026" width="0" style="149" hidden="1" customWidth="1"/>
    <col min="1027" max="1031" width="8" style="149" customWidth="1"/>
    <col min="1032" max="1032" width="7.42578125" style="149" customWidth="1"/>
    <col min="1033" max="1034" width="8" style="149" customWidth="1"/>
    <col min="1035" max="1035" width="17.5703125" style="149" customWidth="1"/>
    <col min="1036" max="1036" width="8" style="149" customWidth="1"/>
    <col min="1037" max="1037" width="6.5703125" style="149" customWidth="1"/>
    <col min="1038" max="1039" width="8" style="149" customWidth="1"/>
    <col min="1040" max="1040" width="13.5703125" style="149" customWidth="1"/>
    <col min="1041" max="1041" width="8" style="149" customWidth="1"/>
    <col min="1042" max="1042" width="1.5703125" style="149" customWidth="1"/>
    <col min="1043" max="1044" width="8" style="149" customWidth="1"/>
    <col min="1045" max="1045" width="1.5703125" style="149" customWidth="1"/>
    <col min="1046" max="1280" width="8" style="149"/>
    <col min="1281" max="1282" width="0" style="149" hidden="1" customWidth="1"/>
    <col min="1283" max="1287" width="8" style="149" customWidth="1"/>
    <col min="1288" max="1288" width="7.42578125" style="149" customWidth="1"/>
    <col min="1289" max="1290" width="8" style="149" customWidth="1"/>
    <col min="1291" max="1291" width="17.5703125" style="149" customWidth="1"/>
    <col min="1292" max="1292" width="8" style="149" customWidth="1"/>
    <col min="1293" max="1293" width="6.5703125" style="149" customWidth="1"/>
    <col min="1294" max="1295" width="8" style="149" customWidth="1"/>
    <col min="1296" max="1296" width="13.5703125" style="149" customWidth="1"/>
    <col min="1297" max="1297" width="8" style="149" customWidth="1"/>
    <col min="1298" max="1298" width="1.5703125" style="149" customWidth="1"/>
    <col min="1299" max="1300" width="8" style="149" customWidth="1"/>
    <col min="1301" max="1301" width="1.5703125" style="149" customWidth="1"/>
    <col min="1302" max="1536" width="8" style="149"/>
    <col min="1537" max="1538" width="0" style="149" hidden="1" customWidth="1"/>
    <col min="1539" max="1543" width="8" style="149" customWidth="1"/>
    <col min="1544" max="1544" width="7.42578125" style="149" customWidth="1"/>
    <col min="1545" max="1546" width="8" style="149" customWidth="1"/>
    <col min="1547" max="1547" width="17.5703125" style="149" customWidth="1"/>
    <col min="1548" max="1548" width="8" style="149" customWidth="1"/>
    <col min="1549" max="1549" width="6.5703125" style="149" customWidth="1"/>
    <col min="1550" max="1551" width="8" style="149" customWidth="1"/>
    <col min="1552" max="1552" width="13.5703125" style="149" customWidth="1"/>
    <col min="1553" max="1553" width="8" style="149" customWidth="1"/>
    <col min="1554" max="1554" width="1.5703125" style="149" customWidth="1"/>
    <col min="1555" max="1556" width="8" style="149" customWidth="1"/>
    <col min="1557" max="1557" width="1.5703125" style="149" customWidth="1"/>
    <col min="1558" max="1792" width="8" style="149"/>
    <col min="1793" max="1794" width="0" style="149" hidden="1" customWidth="1"/>
    <col min="1795" max="1799" width="8" style="149" customWidth="1"/>
    <col min="1800" max="1800" width="7.42578125" style="149" customWidth="1"/>
    <col min="1801" max="1802" width="8" style="149" customWidth="1"/>
    <col min="1803" max="1803" width="17.5703125" style="149" customWidth="1"/>
    <col min="1804" max="1804" width="8" style="149" customWidth="1"/>
    <col min="1805" max="1805" width="6.5703125" style="149" customWidth="1"/>
    <col min="1806" max="1807" width="8" style="149" customWidth="1"/>
    <col min="1808" max="1808" width="13.5703125" style="149" customWidth="1"/>
    <col min="1809" max="1809" width="8" style="149" customWidth="1"/>
    <col min="1810" max="1810" width="1.5703125" style="149" customWidth="1"/>
    <col min="1811" max="1812" width="8" style="149" customWidth="1"/>
    <col min="1813" max="1813" width="1.5703125" style="149" customWidth="1"/>
    <col min="1814" max="2048" width="8" style="149"/>
    <col min="2049" max="2050" width="0" style="149" hidden="1" customWidth="1"/>
    <col min="2051" max="2055" width="8" style="149" customWidth="1"/>
    <col min="2056" max="2056" width="7.42578125" style="149" customWidth="1"/>
    <col min="2057" max="2058" width="8" style="149" customWidth="1"/>
    <col min="2059" max="2059" width="17.5703125" style="149" customWidth="1"/>
    <col min="2060" max="2060" width="8" style="149" customWidth="1"/>
    <col min="2061" max="2061" width="6.5703125" style="149" customWidth="1"/>
    <col min="2062" max="2063" width="8" style="149" customWidth="1"/>
    <col min="2064" max="2064" width="13.5703125" style="149" customWidth="1"/>
    <col min="2065" max="2065" width="8" style="149" customWidth="1"/>
    <col min="2066" max="2066" width="1.5703125" style="149" customWidth="1"/>
    <col min="2067" max="2068" width="8" style="149" customWidth="1"/>
    <col min="2069" max="2069" width="1.5703125" style="149" customWidth="1"/>
    <col min="2070" max="2304" width="8" style="149"/>
    <col min="2305" max="2306" width="0" style="149" hidden="1" customWidth="1"/>
    <col min="2307" max="2311" width="8" style="149" customWidth="1"/>
    <col min="2312" max="2312" width="7.42578125" style="149" customWidth="1"/>
    <col min="2313" max="2314" width="8" style="149" customWidth="1"/>
    <col min="2315" max="2315" width="17.5703125" style="149" customWidth="1"/>
    <col min="2316" max="2316" width="8" style="149" customWidth="1"/>
    <col min="2317" max="2317" width="6.5703125" style="149" customWidth="1"/>
    <col min="2318" max="2319" width="8" style="149" customWidth="1"/>
    <col min="2320" max="2320" width="13.5703125" style="149" customWidth="1"/>
    <col min="2321" max="2321" width="8" style="149" customWidth="1"/>
    <col min="2322" max="2322" width="1.5703125" style="149" customWidth="1"/>
    <col min="2323" max="2324" width="8" style="149" customWidth="1"/>
    <col min="2325" max="2325" width="1.5703125" style="149" customWidth="1"/>
    <col min="2326" max="2560" width="8" style="149"/>
    <col min="2561" max="2562" width="0" style="149" hidden="1" customWidth="1"/>
    <col min="2563" max="2567" width="8" style="149" customWidth="1"/>
    <col min="2568" max="2568" width="7.42578125" style="149" customWidth="1"/>
    <col min="2569" max="2570" width="8" style="149" customWidth="1"/>
    <col min="2571" max="2571" width="17.5703125" style="149" customWidth="1"/>
    <col min="2572" max="2572" width="8" style="149" customWidth="1"/>
    <col min="2573" max="2573" width="6.5703125" style="149" customWidth="1"/>
    <col min="2574" max="2575" width="8" style="149" customWidth="1"/>
    <col min="2576" max="2576" width="13.5703125" style="149" customWidth="1"/>
    <col min="2577" max="2577" width="8" style="149" customWidth="1"/>
    <col min="2578" max="2578" width="1.5703125" style="149" customWidth="1"/>
    <col min="2579" max="2580" width="8" style="149" customWidth="1"/>
    <col min="2581" max="2581" width="1.5703125" style="149" customWidth="1"/>
    <col min="2582" max="2816" width="8" style="149"/>
    <col min="2817" max="2818" width="0" style="149" hidden="1" customWidth="1"/>
    <col min="2819" max="2823" width="8" style="149" customWidth="1"/>
    <col min="2824" max="2824" width="7.42578125" style="149" customWidth="1"/>
    <col min="2825" max="2826" width="8" style="149" customWidth="1"/>
    <col min="2827" max="2827" width="17.5703125" style="149" customWidth="1"/>
    <col min="2828" max="2828" width="8" style="149" customWidth="1"/>
    <col min="2829" max="2829" width="6.5703125" style="149" customWidth="1"/>
    <col min="2830" max="2831" width="8" style="149" customWidth="1"/>
    <col min="2832" max="2832" width="13.5703125" style="149" customWidth="1"/>
    <col min="2833" max="2833" width="8" style="149" customWidth="1"/>
    <col min="2834" max="2834" width="1.5703125" style="149" customWidth="1"/>
    <col min="2835" max="2836" width="8" style="149" customWidth="1"/>
    <col min="2837" max="2837" width="1.5703125" style="149" customWidth="1"/>
    <col min="2838" max="3072" width="8" style="149"/>
    <col min="3073" max="3074" width="0" style="149" hidden="1" customWidth="1"/>
    <col min="3075" max="3079" width="8" style="149" customWidth="1"/>
    <col min="3080" max="3080" width="7.42578125" style="149" customWidth="1"/>
    <col min="3081" max="3082" width="8" style="149" customWidth="1"/>
    <col min="3083" max="3083" width="17.5703125" style="149" customWidth="1"/>
    <col min="3084" max="3084" width="8" style="149" customWidth="1"/>
    <col min="3085" max="3085" width="6.5703125" style="149" customWidth="1"/>
    <col min="3086" max="3087" width="8" style="149" customWidth="1"/>
    <col min="3088" max="3088" width="13.5703125" style="149" customWidth="1"/>
    <col min="3089" max="3089" width="8" style="149" customWidth="1"/>
    <col min="3090" max="3090" width="1.5703125" style="149" customWidth="1"/>
    <col min="3091" max="3092" width="8" style="149" customWidth="1"/>
    <col min="3093" max="3093" width="1.5703125" style="149" customWidth="1"/>
    <col min="3094" max="3328" width="8" style="149"/>
    <col min="3329" max="3330" width="0" style="149" hidden="1" customWidth="1"/>
    <col min="3331" max="3335" width="8" style="149" customWidth="1"/>
    <col min="3336" max="3336" width="7.42578125" style="149" customWidth="1"/>
    <col min="3337" max="3338" width="8" style="149" customWidth="1"/>
    <col min="3339" max="3339" width="17.5703125" style="149" customWidth="1"/>
    <col min="3340" max="3340" width="8" style="149" customWidth="1"/>
    <col min="3341" max="3341" width="6.5703125" style="149" customWidth="1"/>
    <col min="3342" max="3343" width="8" style="149" customWidth="1"/>
    <col min="3344" max="3344" width="13.5703125" style="149" customWidth="1"/>
    <col min="3345" max="3345" width="8" style="149" customWidth="1"/>
    <col min="3346" max="3346" width="1.5703125" style="149" customWidth="1"/>
    <col min="3347" max="3348" width="8" style="149" customWidth="1"/>
    <col min="3349" max="3349" width="1.5703125" style="149" customWidth="1"/>
    <col min="3350" max="3584" width="8" style="149"/>
    <col min="3585" max="3586" width="0" style="149" hidden="1" customWidth="1"/>
    <col min="3587" max="3591" width="8" style="149" customWidth="1"/>
    <col min="3592" max="3592" width="7.42578125" style="149" customWidth="1"/>
    <col min="3593" max="3594" width="8" style="149" customWidth="1"/>
    <col min="3595" max="3595" width="17.5703125" style="149" customWidth="1"/>
    <col min="3596" max="3596" width="8" style="149" customWidth="1"/>
    <col min="3597" max="3597" width="6.5703125" style="149" customWidth="1"/>
    <col min="3598" max="3599" width="8" style="149" customWidth="1"/>
    <col min="3600" max="3600" width="13.5703125" style="149" customWidth="1"/>
    <col min="3601" max="3601" width="8" style="149" customWidth="1"/>
    <col min="3602" max="3602" width="1.5703125" style="149" customWidth="1"/>
    <col min="3603" max="3604" width="8" style="149" customWidth="1"/>
    <col min="3605" max="3605" width="1.5703125" style="149" customWidth="1"/>
    <col min="3606" max="3840" width="8" style="149"/>
    <col min="3841" max="3842" width="0" style="149" hidden="1" customWidth="1"/>
    <col min="3843" max="3847" width="8" style="149" customWidth="1"/>
    <col min="3848" max="3848" width="7.42578125" style="149" customWidth="1"/>
    <col min="3849" max="3850" width="8" style="149" customWidth="1"/>
    <col min="3851" max="3851" width="17.5703125" style="149" customWidth="1"/>
    <col min="3852" max="3852" width="8" style="149" customWidth="1"/>
    <col min="3853" max="3853" width="6.5703125" style="149" customWidth="1"/>
    <col min="3854" max="3855" width="8" style="149" customWidth="1"/>
    <col min="3856" max="3856" width="13.5703125" style="149" customWidth="1"/>
    <col min="3857" max="3857" width="8" style="149" customWidth="1"/>
    <col min="3858" max="3858" width="1.5703125" style="149" customWidth="1"/>
    <col min="3859" max="3860" width="8" style="149" customWidth="1"/>
    <col min="3861" max="3861" width="1.5703125" style="149" customWidth="1"/>
    <col min="3862" max="4096" width="8" style="149"/>
    <col min="4097" max="4098" width="0" style="149" hidden="1" customWidth="1"/>
    <col min="4099" max="4103" width="8" style="149" customWidth="1"/>
    <col min="4104" max="4104" width="7.42578125" style="149" customWidth="1"/>
    <col min="4105" max="4106" width="8" style="149" customWidth="1"/>
    <col min="4107" max="4107" width="17.5703125" style="149" customWidth="1"/>
    <col min="4108" max="4108" width="8" style="149" customWidth="1"/>
    <col min="4109" max="4109" width="6.5703125" style="149" customWidth="1"/>
    <col min="4110" max="4111" width="8" style="149" customWidth="1"/>
    <col min="4112" max="4112" width="13.5703125" style="149" customWidth="1"/>
    <col min="4113" max="4113" width="8" style="149" customWidth="1"/>
    <col min="4114" max="4114" width="1.5703125" style="149" customWidth="1"/>
    <col min="4115" max="4116" width="8" style="149" customWidth="1"/>
    <col min="4117" max="4117" width="1.5703125" style="149" customWidth="1"/>
    <col min="4118" max="4352" width="8" style="149"/>
    <col min="4353" max="4354" width="0" style="149" hidden="1" customWidth="1"/>
    <col min="4355" max="4359" width="8" style="149" customWidth="1"/>
    <col min="4360" max="4360" width="7.42578125" style="149" customWidth="1"/>
    <col min="4361" max="4362" width="8" style="149" customWidth="1"/>
    <col min="4363" max="4363" width="17.5703125" style="149" customWidth="1"/>
    <col min="4364" max="4364" width="8" style="149" customWidth="1"/>
    <col min="4365" max="4365" width="6.5703125" style="149" customWidth="1"/>
    <col min="4366" max="4367" width="8" style="149" customWidth="1"/>
    <col min="4368" max="4368" width="13.5703125" style="149" customWidth="1"/>
    <col min="4369" max="4369" width="8" style="149" customWidth="1"/>
    <col min="4370" max="4370" width="1.5703125" style="149" customWidth="1"/>
    <col min="4371" max="4372" width="8" style="149" customWidth="1"/>
    <col min="4373" max="4373" width="1.5703125" style="149" customWidth="1"/>
    <col min="4374" max="4608" width="8" style="149"/>
    <col min="4609" max="4610" width="0" style="149" hidden="1" customWidth="1"/>
    <col min="4611" max="4615" width="8" style="149" customWidth="1"/>
    <col min="4616" max="4616" width="7.42578125" style="149" customWidth="1"/>
    <col min="4617" max="4618" width="8" style="149" customWidth="1"/>
    <col min="4619" max="4619" width="17.5703125" style="149" customWidth="1"/>
    <col min="4620" max="4620" width="8" style="149" customWidth="1"/>
    <col min="4621" max="4621" width="6.5703125" style="149" customWidth="1"/>
    <col min="4622" max="4623" width="8" style="149" customWidth="1"/>
    <col min="4624" max="4624" width="13.5703125" style="149" customWidth="1"/>
    <col min="4625" max="4625" width="8" style="149" customWidth="1"/>
    <col min="4626" max="4626" width="1.5703125" style="149" customWidth="1"/>
    <col min="4627" max="4628" width="8" style="149" customWidth="1"/>
    <col min="4629" max="4629" width="1.5703125" style="149" customWidth="1"/>
    <col min="4630" max="4864" width="8" style="149"/>
    <col min="4865" max="4866" width="0" style="149" hidden="1" customWidth="1"/>
    <col min="4867" max="4871" width="8" style="149" customWidth="1"/>
    <col min="4872" max="4872" width="7.42578125" style="149" customWidth="1"/>
    <col min="4873" max="4874" width="8" style="149" customWidth="1"/>
    <col min="4875" max="4875" width="17.5703125" style="149" customWidth="1"/>
    <col min="4876" max="4876" width="8" style="149" customWidth="1"/>
    <col min="4877" max="4877" width="6.5703125" style="149" customWidth="1"/>
    <col min="4878" max="4879" width="8" style="149" customWidth="1"/>
    <col min="4880" max="4880" width="13.5703125" style="149" customWidth="1"/>
    <col min="4881" max="4881" width="8" style="149" customWidth="1"/>
    <col min="4882" max="4882" width="1.5703125" style="149" customWidth="1"/>
    <col min="4883" max="4884" width="8" style="149" customWidth="1"/>
    <col min="4885" max="4885" width="1.5703125" style="149" customWidth="1"/>
    <col min="4886" max="5120" width="8" style="149"/>
    <col min="5121" max="5122" width="0" style="149" hidden="1" customWidth="1"/>
    <col min="5123" max="5127" width="8" style="149" customWidth="1"/>
    <col min="5128" max="5128" width="7.42578125" style="149" customWidth="1"/>
    <col min="5129" max="5130" width="8" style="149" customWidth="1"/>
    <col min="5131" max="5131" width="17.5703125" style="149" customWidth="1"/>
    <col min="5132" max="5132" width="8" style="149" customWidth="1"/>
    <col min="5133" max="5133" width="6.5703125" style="149" customWidth="1"/>
    <col min="5134" max="5135" width="8" style="149" customWidth="1"/>
    <col min="5136" max="5136" width="13.5703125" style="149" customWidth="1"/>
    <col min="5137" max="5137" width="8" style="149" customWidth="1"/>
    <col min="5138" max="5138" width="1.5703125" style="149" customWidth="1"/>
    <col min="5139" max="5140" width="8" style="149" customWidth="1"/>
    <col min="5141" max="5141" width="1.5703125" style="149" customWidth="1"/>
    <col min="5142" max="5376" width="8" style="149"/>
    <col min="5377" max="5378" width="0" style="149" hidden="1" customWidth="1"/>
    <col min="5379" max="5383" width="8" style="149" customWidth="1"/>
    <col min="5384" max="5384" width="7.42578125" style="149" customWidth="1"/>
    <col min="5385" max="5386" width="8" style="149" customWidth="1"/>
    <col min="5387" max="5387" width="17.5703125" style="149" customWidth="1"/>
    <col min="5388" max="5388" width="8" style="149" customWidth="1"/>
    <col min="5389" max="5389" width="6.5703125" style="149" customWidth="1"/>
    <col min="5390" max="5391" width="8" style="149" customWidth="1"/>
    <col min="5392" max="5392" width="13.5703125" style="149" customWidth="1"/>
    <col min="5393" max="5393" width="8" style="149" customWidth="1"/>
    <col min="5394" max="5394" width="1.5703125" style="149" customWidth="1"/>
    <col min="5395" max="5396" width="8" style="149" customWidth="1"/>
    <col min="5397" max="5397" width="1.5703125" style="149" customWidth="1"/>
    <col min="5398" max="5632" width="8" style="149"/>
    <col min="5633" max="5634" width="0" style="149" hidden="1" customWidth="1"/>
    <col min="5635" max="5639" width="8" style="149" customWidth="1"/>
    <col min="5640" max="5640" width="7.42578125" style="149" customWidth="1"/>
    <col min="5641" max="5642" width="8" style="149" customWidth="1"/>
    <col min="5643" max="5643" width="17.5703125" style="149" customWidth="1"/>
    <col min="5644" max="5644" width="8" style="149" customWidth="1"/>
    <col min="5645" max="5645" width="6.5703125" style="149" customWidth="1"/>
    <col min="5646" max="5647" width="8" style="149" customWidth="1"/>
    <col min="5648" max="5648" width="13.5703125" style="149" customWidth="1"/>
    <col min="5649" max="5649" width="8" style="149" customWidth="1"/>
    <col min="5650" max="5650" width="1.5703125" style="149" customWidth="1"/>
    <col min="5651" max="5652" width="8" style="149" customWidth="1"/>
    <col min="5653" max="5653" width="1.5703125" style="149" customWidth="1"/>
    <col min="5654" max="5888" width="8" style="149"/>
    <col min="5889" max="5890" width="0" style="149" hidden="1" customWidth="1"/>
    <col min="5891" max="5895" width="8" style="149" customWidth="1"/>
    <col min="5896" max="5896" width="7.42578125" style="149" customWidth="1"/>
    <col min="5897" max="5898" width="8" style="149" customWidth="1"/>
    <col min="5899" max="5899" width="17.5703125" style="149" customWidth="1"/>
    <col min="5900" max="5900" width="8" style="149" customWidth="1"/>
    <col min="5901" max="5901" width="6.5703125" style="149" customWidth="1"/>
    <col min="5902" max="5903" width="8" style="149" customWidth="1"/>
    <col min="5904" max="5904" width="13.5703125" style="149" customWidth="1"/>
    <col min="5905" max="5905" width="8" style="149" customWidth="1"/>
    <col min="5906" max="5906" width="1.5703125" style="149" customWidth="1"/>
    <col min="5907" max="5908" width="8" style="149" customWidth="1"/>
    <col min="5909" max="5909" width="1.5703125" style="149" customWidth="1"/>
    <col min="5910" max="6144" width="8" style="149"/>
    <col min="6145" max="6146" width="0" style="149" hidden="1" customWidth="1"/>
    <col min="6147" max="6151" width="8" style="149" customWidth="1"/>
    <col min="6152" max="6152" width="7.42578125" style="149" customWidth="1"/>
    <col min="6153" max="6154" width="8" style="149" customWidth="1"/>
    <col min="6155" max="6155" width="17.5703125" style="149" customWidth="1"/>
    <col min="6156" max="6156" width="8" style="149" customWidth="1"/>
    <col min="6157" max="6157" width="6.5703125" style="149" customWidth="1"/>
    <col min="6158" max="6159" width="8" style="149" customWidth="1"/>
    <col min="6160" max="6160" width="13.5703125" style="149" customWidth="1"/>
    <col min="6161" max="6161" width="8" style="149" customWidth="1"/>
    <col min="6162" max="6162" width="1.5703125" style="149" customWidth="1"/>
    <col min="6163" max="6164" width="8" style="149" customWidth="1"/>
    <col min="6165" max="6165" width="1.5703125" style="149" customWidth="1"/>
    <col min="6166" max="6400" width="8" style="149"/>
    <col min="6401" max="6402" width="0" style="149" hidden="1" customWidth="1"/>
    <col min="6403" max="6407" width="8" style="149" customWidth="1"/>
    <col min="6408" max="6408" width="7.42578125" style="149" customWidth="1"/>
    <col min="6409" max="6410" width="8" style="149" customWidth="1"/>
    <col min="6411" max="6411" width="17.5703125" style="149" customWidth="1"/>
    <col min="6412" max="6412" width="8" style="149" customWidth="1"/>
    <col min="6413" max="6413" width="6.5703125" style="149" customWidth="1"/>
    <col min="6414" max="6415" width="8" style="149" customWidth="1"/>
    <col min="6416" max="6416" width="13.5703125" style="149" customWidth="1"/>
    <col min="6417" max="6417" width="8" style="149" customWidth="1"/>
    <col min="6418" max="6418" width="1.5703125" style="149" customWidth="1"/>
    <col min="6419" max="6420" width="8" style="149" customWidth="1"/>
    <col min="6421" max="6421" width="1.5703125" style="149" customWidth="1"/>
    <col min="6422" max="6656" width="8" style="149"/>
    <col min="6657" max="6658" width="0" style="149" hidden="1" customWidth="1"/>
    <col min="6659" max="6663" width="8" style="149" customWidth="1"/>
    <col min="6664" max="6664" width="7.42578125" style="149" customWidth="1"/>
    <col min="6665" max="6666" width="8" style="149" customWidth="1"/>
    <col min="6667" max="6667" width="17.5703125" style="149" customWidth="1"/>
    <col min="6668" max="6668" width="8" style="149" customWidth="1"/>
    <col min="6669" max="6669" width="6.5703125" style="149" customWidth="1"/>
    <col min="6670" max="6671" width="8" style="149" customWidth="1"/>
    <col min="6672" max="6672" width="13.5703125" style="149" customWidth="1"/>
    <col min="6673" max="6673" width="8" style="149" customWidth="1"/>
    <col min="6674" max="6674" width="1.5703125" style="149" customWidth="1"/>
    <col min="6675" max="6676" width="8" style="149" customWidth="1"/>
    <col min="6677" max="6677" width="1.5703125" style="149" customWidth="1"/>
    <col min="6678" max="6912" width="8" style="149"/>
    <col min="6913" max="6914" width="0" style="149" hidden="1" customWidth="1"/>
    <col min="6915" max="6919" width="8" style="149" customWidth="1"/>
    <col min="6920" max="6920" width="7.42578125" style="149" customWidth="1"/>
    <col min="6921" max="6922" width="8" style="149" customWidth="1"/>
    <col min="6923" max="6923" width="17.5703125" style="149" customWidth="1"/>
    <col min="6924" max="6924" width="8" style="149" customWidth="1"/>
    <col min="6925" max="6925" width="6.5703125" style="149" customWidth="1"/>
    <col min="6926" max="6927" width="8" style="149" customWidth="1"/>
    <col min="6928" max="6928" width="13.5703125" style="149" customWidth="1"/>
    <col min="6929" max="6929" width="8" style="149" customWidth="1"/>
    <col min="6930" max="6930" width="1.5703125" style="149" customWidth="1"/>
    <col min="6931" max="6932" width="8" style="149" customWidth="1"/>
    <col min="6933" max="6933" width="1.5703125" style="149" customWidth="1"/>
    <col min="6934" max="7168" width="8" style="149"/>
    <col min="7169" max="7170" width="0" style="149" hidden="1" customWidth="1"/>
    <col min="7171" max="7175" width="8" style="149" customWidth="1"/>
    <col min="7176" max="7176" width="7.42578125" style="149" customWidth="1"/>
    <col min="7177" max="7178" width="8" style="149" customWidth="1"/>
    <col min="7179" max="7179" width="17.5703125" style="149" customWidth="1"/>
    <col min="7180" max="7180" width="8" style="149" customWidth="1"/>
    <col min="7181" max="7181" width="6.5703125" style="149" customWidth="1"/>
    <col min="7182" max="7183" width="8" style="149" customWidth="1"/>
    <col min="7184" max="7184" width="13.5703125" style="149" customWidth="1"/>
    <col min="7185" max="7185" width="8" style="149" customWidth="1"/>
    <col min="7186" max="7186" width="1.5703125" style="149" customWidth="1"/>
    <col min="7187" max="7188" width="8" style="149" customWidth="1"/>
    <col min="7189" max="7189" width="1.5703125" style="149" customWidth="1"/>
    <col min="7190" max="7424" width="8" style="149"/>
    <col min="7425" max="7426" width="0" style="149" hidden="1" customWidth="1"/>
    <col min="7427" max="7431" width="8" style="149" customWidth="1"/>
    <col min="7432" max="7432" width="7.42578125" style="149" customWidth="1"/>
    <col min="7433" max="7434" width="8" style="149" customWidth="1"/>
    <col min="7435" max="7435" width="17.5703125" style="149" customWidth="1"/>
    <col min="7436" max="7436" width="8" style="149" customWidth="1"/>
    <col min="7437" max="7437" width="6.5703125" style="149" customWidth="1"/>
    <col min="7438" max="7439" width="8" style="149" customWidth="1"/>
    <col min="7440" max="7440" width="13.5703125" style="149" customWidth="1"/>
    <col min="7441" max="7441" width="8" style="149" customWidth="1"/>
    <col min="7442" max="7442" width="1.5703125" style="149" customWidth="1"/>
    <col min="7443" max="7444" width="8" style="149" customWidth="1"/>
    <col min="7445" max="7445" width="1.5703125" style="149" customWidth="1"/>
    <col min="7446" max="7680" width="8" style="149"/>
    <col min="7681" max="7682" width="0" style="149" hidden="1" customWidth="1"/>
    <col min="7683" max="7687" width="8" style="149" customWidth="1"/>
    <col min="7688" max="7688" width="7.42578125" style="149" customWidth="1"/>
    <col min="7689" max="7690" width="8" style="149" customWidth="1"/>
    <col min="7691" max="7691" width="17.5703125" style="149" customWidth="1"/>
    <col min="7692" max="7692" width="8" style="149" customWidth="1"/>
    <col min="7693" max="7693" width="6.5703125" style="149" customWidth="1"/>
    <col min="7694" max="7695" width="8" style="149" customWidth="1"/>
    <col min="7696" max="7696" width="13.5703125" style="149" customWidth="1"/>
    <col min="7697" max="7697" width="8" style="149" customWidth="1"/>
    <col min="7698" max="7698" width="1.5703125" style="149" customWidth="1"/>
    <col min="7699" max="7700" width="8" style="149" customWidth="1"/>
    <col min="7701" max="7701" width="1.5703125" style="149" customWidth="1"/>
    <col min="7702" max="7936" width="8" style="149"/>
    <col min="7937" max="7938" width="0" style="149" hidden="1" customWidth="1"/>
    <col min="7939" max="7943" width="8" style="149" customWidth="1"/>
    <col min="7944" max="7944" width="7.42578125" style="149" customWidth="1"/>
    <col min="7945" max="7946" width="8" style="149" customWidth="1"/>
    <col min="7947" max="7947" width="17.5703125" style="149" customWidth="1"/>
    <col min="7948" max="7948" width="8" style="149" customWidth="1"/>
    <col min="7949" max="7949" width="6.5703125" style="149" customWidth="1"/>
    <col min="7950" max="7951" width="8" style="149" customWidth="1"/>
    <col min="7952" max="7952" width="13.5703125" style="149" customWidth="1"/>
    <col min="7953" max="7953" width="8" style="149" customWidth="1"/>
    <col min="7954" max="7954" width="1.5703125" style="149" customWidth="1"/>
    <col min="7955" max="7956" width="8" style="149" customWidth="1"/>
    <col min="7957" max="7957" width="1.5703125" style="149" customWidth="1"/>
    <col min="7958" max="8192" width="8" style="149"/>
    <col min="8193" max="8194" width="0" style="149" hidden="1" customWidth="1"/>
    <col min="8195" max="8199" width="8" style="149" customWidth="1"/>
    <col min="8200" max="8200" width="7.42578125" style="149" customWidth="1"/>
    <col min="8201" max="8202" width="8" style="149" customWidth="1"/>
    <col min="8203" max="8203" width="17.5703125" style="149" customWidth="1"/>
    <col min="8204" max="8204" width="8" style="149" customWidth="1"/>
    <col min="8205" max="8205" width="6.5703125" style="149" customWidth="1"/>
    <col min="8206" max="8207" width="8" style="149" customWidth="1"/>
    <col min="8208" max="8208" width="13.5703125" style="149" customWidth="1"/>
    <col min="8209" max="8209" width="8" style="149" customWidth="1"/>
    <col min="8210" max="8210" width="1.5703125" style="149" customWidth="1"/>
    <col min="8211" max="8212" width="8" style="149" customWidth="1"/>
    <col min="8213" max="8213" width="1.5703125" style="149" customWidth="1"/>
    <col min="8214" max="8448" width="8" style="149"/>
    <col min="8449" max="8450" width="0" style="149" hidden="1" customWidth="1"/>
    <col min="8451" max="8455" width="8" style="149" customWidth="1"/>
    <col min="8456" max="8456" width="7.42578125" style="149" customWidth="1"/>
    <col min="8457" max="8458" width="8" style="149" customWidth="1"/>
    <col min="8459" max="8459" width="17.5703125" style="149" customWidth="1"/>
    <col min="8460" max="8460" width="8" style="149" customWidth="1"/>
    <col min="8461" max="8461" width="6.5703125" style="149" customWidth="1"/>
    <col min="8462" max="8463" width="8" style="149" customWidth="1"/>
    <col min="8464" max="8464" width="13.5703125" style="149" customWidth="1"/>
    <col min="8465" max="8465" width="8" style="149" customWidth="1"/>
    <col min="8466" max="8466" width="1.5703125" style="149" customWidth="1"/>
    <col min="8467" max="8468" width="8" style="149" customWidth="1"/>
    <col min="8469" max="8469" width="1.5703125" style="149" customWidth="1"/>
    <col min="8470" max="8704" width="8" style="149"/>
    <col min="8705" max="8706" width="0" style="149" hidden="1" customWidth="1"/>
    <col min="8707" max="8711" width="8" style="149" customWidth="1"/>
    <col min="8712" max="8712" width="7.42578125" style="149" customWidth="1"/>
    <col min="8713" max="8714" width="8" style="149" customWidth="1"/>
    <col min="8715" max="8715" width="17.5703125" style="149" customWidth="1"/>
    <col min="8716" max="8716" width="8" style="149" customWidth="1"/>
    <col min="8717" max="8717" width="6.5703125" style="149" customWidth="1"/>
    <col min="8718" max="8719" width="8" style="149" customWidth="1"/>
    <col min="8720" max="8720" width="13.5703125" style="149" customWidth="1"/>
    <col min="8721" max="8721" width="8" style="149" customWidth="1"/>
    <col min="8722" max="8722" width="1.5703125" style="149" customWidth="1"/>
    <col min="8723" max="8724" width="8" style="149" customWidth="1"/>
    <col min="8725" max="8725" width="1.5703125" style="149" customWidth="1"/>
    <col min="8726" max="8960" width="8" style="149"/>
    <col min="8961" max="8962" width="0" style="149" hidden="1" customWidth="1"/>
    <col min="8963" max="8967" width="8" style="149" customWidth="1"/>
    <col min="8968" max="8968" width="7.42578125" style="149" customWidth="1"/>
    <col min="8969" max="8970" width="8" style="149" customWidth="1"/>
    <col min="8971" max="8971" width="17.5703125" style="149" customWidth="1"/>
    <col min="8972" max="8972" width="8" style="149" customWidth="1"/>
    <col min="8973" max="8973" width="6.5703125" style="149" customWidth="1"/>
    <col min="8974" max="8975" width="8" style="149" customWidth="1"/>
    <col min="8976" max="8976" width="13.5703125" style="149" customWidth="1"/>
    <col min="8977" max="8977" width="8" style="149" customWidth="1"/>
    <col min="8978" max="8978" width="1.5703125" style="149" customWidth="1"/>
    <col min="8979" max="8980" width="8" style="149" customWidth="1"/>
    <col min="8981" max="8981" width="1.5703125" style="149" customWidth="1"/>
    <col min="8982" max="9216" width="8" style="149"/>
    <col min="9217" max="9218" width="0" style="149" hidden="1" customWidth="1"/>
    <col min="9219" max="9223" width="8" style="149" customWidth="1"/>
    <col min="9224" max="9224" width="7.42578125" style="149" customWidth="1"/>
    <col min="9225" max="9226" width="8" style="149" customWidth="1"/>
    <col min="9227" max="9227" width="17.5703125" style="149" customWidth="1"/>
    <col min="9228" max="9228" width="8" style="149" customWidth="1"/>
    <col min="9229" max="9229" width="6.5703125" style="149" customWidth="1"/>
    <col min="9230" max="9231" width="8" style="149" customWidth="1"/>
    <col min="9232" max="9232" width="13.5703125" style="149" customWidth="1"/>
    <col min="9233" max="9233" width="8" style="149" customWidth="1"/>
    <col min="9234" max="9234" width="1.5703125" style="149" customWidth="1"/>
    <col min="9235" max="9236" width="8" style="149" customWidth="1"/>
    <col min="9237" max="9237" width="1.5703125" style="149" customWidth="1"/>
    <col min="9238" max="9472" width="8" style="149"/>
    <col min="9473" max="9474" width="0" style="149" hidden="1" customWidth="1"/>
    <col min="9475" max="9479" width="8" style="149" customWidth="1"/>
    <col min="9480" max="9480" width="7.42578125" style="149" customWidth="1"/>
    <col min="9481" max="9482" width="8" style="149" customWidth="1"/>
    <col min="9483" max="9483" width="17.5703125" style="149" customWidth="1"/>
    <col min="9484" max="9484" width="8" style="149" customWidth="1"/>
    <col min="9485" max="9485" width="6.5703125" style="149" customWidth="1"/>
    <col min="9486" max="9487" width="8" style="149" customWidth="1"/>
    <col min="9488" max="9488" width="13.5703125" style="149" customWidth="1"/>
    <col min="9489" max="9489" width="8" style="149" customWidth="1"/>
    <col min="9490" max="9490" width="1.5703125" style="149" customWidth="1"/>
    <col min="9491" max="9492" width="8" style="149" customWidth="1"/>
    <col min="9493" max="9493" width="1.5703125" style="149" customWidth="1"/>
    <col min="9494" max="9728" width="8" style="149"/>
    <col min="9729" max="9730" width="0" style="149" hidden="1" customWidth="1"/>
    <col min="9731" max="9735" width="8" style="149" customWidth="1"/>
    <col min="9736" max="9736" width="7.42578125" style="149" customWidth="1"/>
    <col min="9737" max="9738" width="8" style="149" customWidth="1"/>
    <col min="9739" max="9739" width="17.5703125" style="149" customWidth="1"/>
    <col min="9740" max="9740" width="8" style="149" customWidth="1"/>
    <col min="9741" max="9741" width="6.5703125" style="149" customWidth="1"/>
    <col min="9742" max="9743" width="8" style="149" customWidth="1"/>
    <col min="9744" max="9744" width="13.5703125" style="149" customWidth="1"/>
    <col min="9745" max="9745" width="8" style="149" customWidth="1"/>
    <col min="9746" max="9746" width="1.5703125" style="149" customWidth="1"/>
    <col min="9747" max="9748" width="8" style="149" customWidth="1"/>
    <col min="9749" max="9749" width="1.5703125" style="149" customWidth="1"/>
    <col min="9750" max="9984" width="8" style="149"/>
    <col min="9985" max="9986" width="0" style="149" hidden="1" customWidth="1"/>
    <col min="9987" max="9991" width="8" style="149" customWidth="1"/>
    <col min="9992" max="9992" width="7.42578125" style="149" customWidth="1"/>
    <col min="9993" max="9994" width="8" style="149" customWidth="1"/>
    <col min="9995" max="9995" width="17.5703125" style="149" customWidth="1"/>
    <col min="9996" max="9996" width="8" style="149" customWidth="1"/>
    <col min="9997" max="9997" width="6.5703125" style="149" customWidth="1"/>
    <col min="9998" max="9999" width="8" style="149" customWidth="1"/>
    <col min="10000" max="10000" width="13.5703125" style="149" customWidth="1"/>
    <col min="10001" max="10001" width="8" style="149" customWidth="1"/>
    <col min="10002" max="10002" width="1.5703125" style="149" customWidth="1"/>
    <col min="10003" max="10004" width="8" style="149" customWidth="1"/>
    <col min="10005" max="10005" width="1.5703125" style="149" customWidth="1"/>
    <col min="10006" max="10240" width="8" style="149"/>
    <col min="10241" max="10242" width="0" style="149" hidden="1" customWidth="1"/>
    <col min="10243" max="10247" width="8" style="149" customWidth="1"/>
    <col min="10248" max="10248" width="7.42578125" style="149" customWidth="1"/>
    <col min="10249" max="10250" width="8" style="149" customWidth="1"/>
    <col min="10251" max="10251" width="17.5703125" style="149" customWidth="1"/>
    <col min="10252" max="10252" width="8" style="149" customWidth="1"/>
    <col min="10253" max="10253" width="6.5703125" style="149" customWidth="1"/>
    <col min="10254" max="10255" width="8" style="149" customWidth="1"/>
    <col min="10256" max="10256" width="13.5703125" style="149" customWidth="1"/>
    <col min="10257" max="10257" width="8" style="149" customWidth="1"/>
    <col min="10258" max="10258" width="1.5703125" style="149" customWidth="1"/>
    <col min="10259" max="10260" width="8" style="149" customWidth="1"/>
    <col min="10261" max="10261" width="1.5703125" style="149" customWidth="1"/>
    <col min="10262" max="10496" width="8" style="149"/>
    <col min="10497" max="10498" width="0" style="149" hidden="1" customWidth="1"/>
    <col min="10499" max="10503" width="8" style="149" customWidth="1"/>
    <col min="10504" max="10504" width="7.42578125" style="149" customWidth="1"/>
    <col min="10505" max="10506" width="8" style="149" customWidth="1"/>
    <col min="10507" max="10507" width="17.5703125" style="149" customWidth="1"/>
    <col min="10508" max="10508" width="8" style="149" customWidth="1"/>
    <col min="10509" max="10509" width="6.5703125" style="149" customWidth="1"/>
    <col min="10510" max="10511" width="8" style="149" customWidth="1"/>
    <col min="10512" max="10512" width="13.5703125" style="149" customWidth="1"/>
    <col min="10513" max="10513" width="8" style="149" customWidth="1"/>
    <col min="10514" max="10514" width="1.5703125" style="149" customWidth="1"/>
    <col min="10515" max="10516" width="8" style="149" customWidth="1"/>
    <col min="10517" max="10517" width="1.5703125" style="149" customWidth="1"/>
    <col min="10518" max="10752" width="8" style="149"/>
    <col min="10753" max="10754" width="0" style="149" hidden="1" customWidth="1"/>
    <col min="10755" max="10759" width="8" style="149" customWidth="1"/>
    <col min="10760" max="10760" width="7.42578125" style="149" customWidth="1"/>
    <col min="10761" max="10762" width="8" style="149" customWidth="1"/>
    <col min="10763" max="10763" width="17.5703125" style="149" customWidth="1"/>
    <col min="10764" max="10764" width="8" style="149" customWidth="1"/>
    <col min="10765" max="10765" width="6.5703125" style="149" customWidth="1"/>
    <col min="10766" max="10767" width="8" style="149" customWidth="1"/>
    <col min="10768" max="10768" width="13.5703125" style="149" customWidth="1"/>
    <col min="10769" max="10769" width="8" style="149" customWidth="1"/>
    <col min="10770" max="10770" width="1.5703125" style="149" customWidth="1"/>
    <col min="10771" max="10772" width="8" style="149" customWidth="1"/>
    <col min="10773" max="10773" width="1.5703125" style="149" customWidth="1"/>
    <col min="10774" max="11008" width="8" style="149"/>
    <col min="11009" max="11010" width="0" style="149" hidden="1" customWidth="1"/>
    <col min="11011" max="11015" width="8" style="149" customWidth="1"/>
    <col min="11016" max="11016" width="7.42578125" style="149" customWidth="1"/>
    <col min="11017" max="11018" width="8" style="149" customWidth="1"/>
    <col min="11019" max="11019" width="17.5703125" style="149" customWidth="1"/>
    <col min="11020" max="11020" width="8" style="149" customWidth="1"/>
    <col min="11021" max="11021" width="6.5703125" style="149" customWidth="1"/>
    <col min="11022" max="11023" width="8" style="149" customWidth="1"/>
    <col min="11024" max="11024" width="13.5703125" style="149" customWidth="1"/>
    <col min="11025" max="11025" width="8" style="149" customWidth="1"/>
    <col min="11026" max="11026" width="1.5703125" style="149" customWidth="1"/>
    <col min="11027" max="11028" width="8" style="149" customWidth="1"/>
    <col min="11029" max="11029" width="1.5703125" style="149" customWidth="1"/>
    <col min="11030" max="11264" width="8" style="149"/>
    <col min="11265" max="11266" width="0" style="149" hidden="1" customWidth="1"/>
    <col min="11267" max="11271" width="8" style="149" customWidth="1"/>
    <col min="11272" max="11272" width="7.42578125" style="149" customWidth="1"/>
    <col min="11273" max="11274" width="8" style="149" customWidth="1"/>
    <col min="11275" max="11275" width="17.5703125" style="149" customWidth="1"/>
    <col min="11276" max="11276" width="8" style="149" customWidth="1"/>
    <col min="11277" max="11277" width="6.5703125" style="149" customWidth="1"/>
    <col min="11278" max="11279" width="8" style="149" customWidth="1"/>
    <col min="11280" max="11280" width="13.5703125" style="149" customWidth="1"/>
    <col min="11281" max="11281" width="8" style="149" customWidth="1"/>
    <col min="11282" max="11282" width="1.5703125" style="149" customWidth="1"/>
    <col min="11283" max="11284" width="8" style="149" customWidth="1"/>
    <col min="11285" max="11285" width="1.5703125" style="149" customWidth="1"/>
    <col min="11286" max="11520" width="8" style="149"/>
    <col min="11521" max="11522" width="0" style="149" hidden="1" customWidth="1"/>
    <col min="11523" max="11527" width="8" style="149" customWidth="1"/>
    <col min="11528" max="11528" width="7.42578125" style="149" customWidth="1"/>
    <col min="11529" max="11530" width="8" style="149" customWidth="1"/>
    <col min="11531" max="11531" width="17.5703125" style="149" customWidth="1"/>
    <col min="11532" max="11532" width="8" style="149" customWidth="1"/>
    <col min="11533" max="11533" width="6.5703125" style="149" customWidth="1"/>
    <col min="11534" max="11535" width="8" style="149" customWidth="1"/>
    <col min="11536" max="11536" width="13.5703125" style="149" customWidth="1"/>
    <col min="11537" max="11537" width="8" style="149" customWidth="1"/>
    <col min="11538" max="11538" width="1.5703125" style="149" customWidth="1"/>
    <col min="11539" max="11540" width="8" style="149" customWidth="1"/>
    <col min="11541" max="11541" width="1.5703125" style="149" customWidth="1"/>
    <col min="11542" max="11776" width="8" style="149"/>
    <col min="11777" max="11778" width="0" style="149" hidden="1" customWidth="1"/>
    <col min="11779" max="11783" width="8" style="149" customWidth="1"/>
    <col min="11784" max="11784" width="7.42578125" style="149" customWidth="1"/>
    <col min="11785" max="11786" width="8" style="149" customWidth="1"/>
    <col min="11787" max="11787" width="17.5703125" style="149" customWidth="1"/>
    <col min="11788" max="11788" width="8" style="149" customWidth="1"/>
    <col min="11789" max="11789" width="6.5703125" style="149" customWidth="1"/>
    <col min="11790" max="11791" width="8" style="149" customWidth="1"/>
    <col min="11792" max="11792" width="13.5703125" style="149" customWidth="1"/>
    <col min="11793" max="11793" width="8" style="149" customWidth="1"/>
    <col min="11794" max="11794" width="1.5703125" style="149" customWidth="1"/>
    <col min="11795" max="11796" width="8" style="149" customWidth="1"/>
    <col min="11797" max="11797" width="1.5703125" style="149" customWidth="1"/>
    <col min="11798" max="12032" width="8" style="149"/>
    <col min="12033" max="12034" width="0" style="149" hidden="1" customWidth="1"/>
    <col min="12035" max="12039" width="8" style="149" customWidth="1"/>
    <col min="12040" max="12040" width="7.42578125" style="149" customWidth="1"/>
    <col min="12041" max="12042" width="8" style="149" customWidth="1"/>
    <col min="12043" max="12043" width="17.5703125" style="149" customWidth="1"/>
    <col min="12044" max="12044" width="8" style="149" customWidth="1"/>
    <col min="12045" max="12045" width="6.5703125" style="149" customWidth="1"/>
    <col min="12046" max="12047" width="8" style="149" customWidth="1"/>
    <col min="12048" max="12048" width="13.5703125" style="149" customWidth="1"/>
    <col min="12049" max="12049" width="8" style="149" customWidth="1"/>
    <col min="12050" max="12050" width="1.5703125" style="149" customWidth="1"/>
    <col min="12051" max="12052" width="8" style="149" customWidth="1"/>
    <col min="12053" max="12053" width="1.5703125" style="149" customWidth="1"/>
    <col min="12054" max="12288" width="8" style="149"/>
    <col min="12289" max="12290" width="0" style="149" hidden="1" customWidth="1"/>
    <col min="12291" max="12295" width="8" style="149" customWidth="1"/>
    <col min="12296" max="12296" width="7.42578125" style="149" customWidth="1"/>
    <col min="12297" max="12298" width="8" style="149" customWidth="1"/>
    <col min="12299" max="12299" width="17.5703125" style="149" customWidth="1"/>
    <col min="12300" max="12300" width="8" style="149" customWidth="1"/>
    <col min="12301" max="12301" width="6.5703125" style="149" customWidth="1"/>
    <col min="12302" max="12303" width="8" style="149" customWidth="1"/>
    <col min="12304" max="12304" width="13.5703125" style="149" customWidth="1"/>
    <col min="12305" max="12305" width="8" style="149" customWidth="1"/>
    <col min="12306" max="12306" width="1.5703125" style="149" customWidth="1"/>
    <col min="12307" max="12308" width="8" style="149" customWidth="1"/>
    <col min="12309" max="12309" width="1.5703125" style="149" customWidth="1"/>
    <col min="12310" max="12544" width="8" style="149"/>
    <col min="12545" max="12546" width="0" style="149" hidden="1" customWidth="1"/>
    <col min="12547" max="12551" width="8" style="149" customWidth="1"/>
    <col min="12552" max="12552" width="7.42578125" style="149" customWidth="1"/>
    <col min="12553" max="12554" width="8" style="149" customWidth="1"/>
    <col min="12555" max="12555" width="17.5703125" style="149" customWidth="1"/>
    <col min="12556" max="12556" width="8" style="149" customWidth="1"/>
    <col min="12557" max="12557" width="6.5703125" style="149" customWidth="1"/>
    <col min="12558" max="12559" width="8" style="149" customWidth="1"/>
    <col min="12560" max="12560" width="13.5703125" style="149" customWidth="1"/>
    <col min="12561" max="12561" width="8" style="149" customWidth="1"/>
    <col min="12562" max="12562" width="1.5703125" style="149" customWidth="1"/>
    <col min="12563" max="12564" width="8" style="149" customWidth="1"/>
    <col min="12565" max="12565" width="1.5703125" style="149" customWidth="1"/>
    <col min="12566" max="12800" width="8" style="149"/>
    <col min="12801" max="12802" width="0" style="149" hidden="1" customWidth="1"/>
    <col min="12803" max="12807" width="8" style="149" customWidth="1"/>
    <col min="12808" max="12808" width="7.42578125" style="149" customWidth="1"/>
    <col min="12809" max="12810" width="8" style="149" customWidth="1"/>
    <col min="12811" max="12811" width="17.5703125" style="149" customWidth="1"/>
    <col min="12812" max="12812" width="8" style="149" customWidth="1"/>
    <col min="12813" max="12813" width="6.5703125" style="149" customWidth="1"/>
    <col min="12814" max="12815" width="8" style="149" customWidth="1"/>
    <col min="12816" max="12816" width="13.5703125" style="149" customWidth="1"/>
    <col min="12817" max="12817" width="8" style="149" customWidth="1"/>
    <col min="12818" max="12818" width="1.5703125" style="149" customWidth="1"/>
    <col min="12819" max="12820" width="8" style="149" customWidth="1"/>
    <col min="12821" max="12821" width="1.5703125" style="149" customWidth="1"/>
    <col min="12822" max="13056" width="8" style="149"/>
    <col min="13057" max="13058" width="0" style="149" hidden="1" customWidth="1"/>
    <col min="13059" max="13063" width="8" style="149" customWidth="1"/>
    <col min="13064" max="13064" width="7.42578125" style="149" customWidth="1"/>
    <col min="13065" max="13066" width="8" style="149" customWidth="1"/>
    <col min="13067" max="13067" width="17.5703125" style="149" customWidth="1"/>
    <col min="13068" max="13068" width="8" style="149" customWidth="1"/>
    <col min="13069" max="13069" width="6.5703125" style="149" customWidth="1"/>
    <col min="13070" max="13071" width="8" style="149" customWidth="1"/>
    <col min="13072" max="13072" width="13.5703125" style="149" customWidth="1"/>
    <col min="13073" max="13073" width="8" style="149" customWidth="1"/>
    <col min="13074" max="13074" width="1.5703125" style="149" customWidth="1"/>
    <col min="13075" max="13076" width="8" style="149" customWidth="1"/>
    <col min="13077" max="13077" width="1.5703125" style="149" customWidth="1"/>
    <col min="13078" max="13312" width="8" style="149"/>
    <col min="13313" max="13314" width="0" style="149" hidden="1" customWidth="1"/>
    <col min="13315" max="13319" width="8" style="149" customWidth="1"/>
    <col min="13320" max="13320" width="7.42578125" style="149" customWidth="1"/>
    <col min="13321" max="13322" width="8" style="149" customWidth="1"/>
    <col min="13323" max="13323" width="17.5703125" style="149" customWidth="1"/>
    <col min="13324" max="13324" width="8" style="149" customWidth="1"/>
    <col min="13325" max="13325" width="6.5703125" style="149" customWidth="1"/>
    <col min="13326" max="13327" width="8" style="149" customWidth="1"/>
    <col min="13328" max="13328" width="13.5703125" style="149" customWidth="1"/>
    <col min="13329" max="13329" width="8" style="149" customWidth="1"/>
    <col min="13330" max="13330" width="1.5703125" style="149" customWidth="1"/>
    <col min="13331" max="13332" width="8" style="149" customWidth="1"/>
    <col min="13333" max="13333" width="1.5703125" style="149" customWidth="1"/>
    <col min="13334" max="13568" width="8" style="149"/>
    <col min="13569" max="13570" width="0" style="149" hidden="1" customWidth="1"/>
    <col min="13571" max="13575" width="8" style="149" customWidth="1"/>
    <col min="13576" max="13576" width="7.42578125" style="149" customWidth="1"/>
    <col min="13577" max="13578" width="8" style="149" customWidth="1"/>
    <col min="13579" max="13579" width="17.5703125" style="149" customWidth="1"/>
    <col min="13580" max="13580" width="8" style="149" customWidth="1"/>
    <col min="13581" max="13581" width="6.5703125" style="149" customWidth="1"/>
    <col min="13582" max="13583" width="8" style="149" customWidth="1"/>
    <col min="13584" max="13584" width="13.5703125" style="149" customWidth="1"/>
    <col min="13585" max="13585" width="8" style="149" customWidth="1"/>
    <col min="13586" max="13586" width="1.5703125" style="149" customWidth="1"/>
    <col min="13587" max="13588" width="8" style="149" customWidth="1"/>
    <col min="13589" max="13589" width="1.5703125" style="149" customWidth="1"/>
    <col min="13590" max="13824" width="8" style="149"/>
    <col min="13825" max="13826" width="0" style="149" hidden="1" customWidth="1"/>
    <col min="13827" max="13831" width="8" style="149" customWidth="1"/>
    <col min="13832" max="13832" width="7.42578125" style="149" customWidth="1"/>
    <col min="13833" max="13834" width="8" style="149" customWidth="1"/>
    <col min="13835" max="13835" width="17.5703125" style="149" customWidth="1"/>
    <col min="13836" max="13836" width="8" style="149" customWidth="1"/>
    <col min="13837" max="13837" width="6.5703125" style="149" customWidth="1"/>
    <col min="13838" max="13839" width="8" style="149" customWidth="1"/>
    <col min="13840" max="13840" width="13.5703125" style="149" customWidth="1"/>
    <col min="13841" max="13841" width="8" style="149" customWidth="1"/>
    <col min="13842" max="13842" width="1.5703125" style="149" customWidth="1"/>
    <col min="13843" max="13844" width="8" style="149" customWidth="1"/>
    <col min="13845" max="13845" width="1.5703125" style="149" customWidth="1"/>
    <col min="13846" max="14080" width="8" style="149"/>
    <col min="14081" max="14082" width="0" style="149" hidden="1" customWidth="1"/>
    <col min="14083" max="14087" width="8" style="149" customWidth="1"/>
    <col min="14088" max="14088" width="7.42578125" style="149" customWidth="1"/>
    <col min="14089" max="14090" width="8" style="149" customWidth="1"/>
    <col min="14091" max="14091" width="17.5703125" style="149" customWidth="1"/>
    <col min="14092" max="14092" width="8" style="149" customWidth="1"/>
    <col min="14093" max="14093" width="6.5703125" style="149" customWidth="1"/>
    <col min="14094" max="14095" width="8" style="149" customWidth="1"/>
    <col min="14096" max="14096" width="13.5703125" style="149" customWidth="1"/>
    <col min="14097" max="14097" width="8" style="149" customWidth="1"/>
    <col min="14098" max="14098" width="1.5703125" style="149" customWidth="1"/>
    <col min="14099" max="14100" width="8" style="149" customWidth="1"/>
    <col min="14101" max="14101" width="1.5703125" style="149" customWidth="1"/>
    <col min="14102" max="14336" width="8" style="149"/>
    <col min="14337" max="14338" width="0" style="149" hidden="1" customWidth="1"/>
    <col min="14339" max="14343" width="8" style="149" customWidth="1"/>
    <col min="14344" max="14344" width="7.42578125" style="149" customWidth="1"/>
    <col min="14345" max="14346" width="8" style="149" customWidth="1"/>
    <col min="14347" max="14347" width="17.5703125" style="149" customWidth="1"/>
    <col min="14348" max="14348" width="8" style="149" customWidth="1"/>
    <col min="14349" max="14349" width="6.5703125" style="149" customWidth="1"/>
    <col min="14350" max="14351" width="8" style="149" customWidth="1"/>
    <col min="14352" max="14352" width="13.5703125" style="149" customWidth="1"/>
    <col min="14353" max="14353" width="8" style="149" customWidth="1"/>
    <col min="14354" max="14354" width="1.5703125" style="149" customWidth="1"/>
    <col min="14355" max="14356" width="8" style="149" customWidth="1"/>
    <col min="14357" max="14357" width="1.5703125" style="149" customWidth="1"/>
    <col min="14358" max="14592" width="8" style="149"/>
    <col min="14593" max="14594" width="0" style="149" hidden="1" customWidth="1"/>
    <col min="14595" max="14599" width="8" style="149" customWidth="1"/>
    <col min="14600" max="14600" width="7.42578125" style="149" customWidth="1"/>
    <col min="14601" max="14602" width="8" style="149" customWidth="1"/>
    <col min="14603" max="14603" width="17.5703125" style="149" customWidth="1"/>
    <col min="14604" max="14604" width="8" style="149" customWidth="1"/>
    <col min="14605" max="14605" width="6.5703125" style="149" customWidth="1"/>
    <col min="14606" max="14607" width="8" style="149" customWidth="1"/>
    <col min="14608" max="14608" width="13.5703125" style="149" customWidth="1"/>
    <col min="14609" max="14609" width="8" style="149" customWidth="1"/>
    <col min="14610" max="14610" width="1.5703125" style="149" customWidth="1"/>
    <col min="14611" max="14612" width="8" style="149" customWidth="1"/>
    <col min="14613" max="14613" width="1.5703125" style="149" customWidth="1"/>
    <col min="14614" max="14848" width="8" style="149"/>
    <col min="14849" max="14850" width="0" style="149" hidden="1" customWidth="1"/>
    <col min="14851" max="14855" width="8" style="149" customWidth="1"/>
    <col min="14856" max="14856" width="7.42578125" style="149" customWidth="1"/>
    <col min="14857" max="14858" width="8" style="149" customWidth="1"/>
    <col min="14859" max="14859" width="17.5703125" style="149" customWidth="1"/>
    <col min="14860" max="14860" width="8" style="149" customWidth="1"/>
    <col min="14861" max="14861" width="6.5703125" style="149" customWidth="1"/>
    <col min="14862" max="14863" width="8" style="149" customWidth="1"/>
    <col min="14864" max="14864" width="13.5703125" style="149" customWidth="1"/>
    <col min="14865" max="14865" width="8" style="149" customWidth="1"/>
    <col min="14866" max="14866" width="1.5703125" style="149" customWidth="1"/>
    <col min="14867" max="14868" width="8" style="149" customWidth="1"/>
    <col min="14869" max="14869" width="1.5703125" style="149" customWidth="1"/>
    <col min="14870" max="15104" width="8" style="149"/>
    <col min="15105" max="15106" width="0" style="149" hidden="1" customWidth="1"/>
    <col min="15107" max="15111" width="8" style="149" customWidth="1"/>
    <col min="15112" max="15112" width="7.42578125" style="149" customWidth="1"/>
    <col min="15113" max="15114" width="8" style="149" customWidth="1"/>
    <col min="15115" max="15115" width="17.5703125" style="149" customWidth="1"/>
    <col min="15116" max="15116" width="8" style="149" customWidth="1"/>
    <col min="15117" max="15117" width="6.5703125" style="149" customWidth="1"/>
    <col min="15118" max="15119" width="8" style="149" customWidth="1"/>
    <col min="15120" max="15120" width="13.5703125" style="149" customWidth="1"/>
    <col min="15121" max="15121" width="8" style="149" customWidth="1"/>
    <col min="15122" max="15122" width="1.5703125" style="149" customWidth="1"/>
    <col min="15123" max="15124" width="8" style="149" customWidth="1"/>
    <col min="15125" max="15125" width="1.5703125" style="149" customWidth="1"/>
    <col min="15126" max="15360" width="8" style="149"/>
    <col min="15361" max="15362" width="0" style="149" hidden="1" customWidth="1"/>
    <col min="15363" max="15367" width="8" style="149" customWidth="1"/>
    <col min="15368" max="15368" width="7.42578125" style="149" customWidth="1"/>
    <col min="15369" max="15370" width="8" style="149" customWidth="1"/>
    <col min="15371" max="15371" width="17.5703125" style="149" customWidth="1"/>
    <col min="15372" max="15372" width="8" style="149" customWidth="1"/>
    <col min="15373" max="15373" width="6.5703125" style="149" customWidth="1"/>
    <col min="15374" max="15375" width="8" style="149" customWidth="1"/>
    <col min="15376" max="15376" width="13.5703125" style="149" customWidth="1"/>
    <col min="15377" max="15377" width="8" style="149" customWidth="1"/>
    <col min="15378" max="15378" width="1.5703125" style="149" customWidth="1"/>
    <col min="15379" max="15380" width="8" style="149" customWidth="1"/>
    <col min="15381" max="15381" width="1.5703125" style="149" customWidth="1"/>
    <col min="15382" max="15616" width="8" style="149"/>
    <col min="15617" max="15618" width="0" style="149" hidden="1" customWidth="1"/>
    <col min="15619" max="15623" width="8" style="149" customWidth="1"/>
    <col min="15624" max="15624" width="7.42578125" style="149" customWidth="1"/>
    <col min="15625" max="15626" width="8" style="149" customWidth="1"/>
    <col min="15627" max="15627" width="17.5703125" style="149" customWidth="1"/>
    <col min="15628" max="15628" width="8" style="149" customWidth="1"/>
    <col min="15629" max="15629" width="6.5703125" style="149" customWidth="1"/>
    <col min="15630" max="15631" width="8" style="149" customWidth="1"/>
    <col min="15632" max="15632" width="13.5703125" style="149" customWidth="1"/>
    <col min="15633" max="15633" width="8" style="149" customWidth="1"/>
    <col min="15634" max="15634" width="1.5703125" style="149" customWidth="1"/>
    <col min="15635" max="15636" width="8" style="149" customWidth="1"/>
    <col min="15637" max="15637" width="1.5703125" style="149" customWidth="1"/>
    <col min="15638" max="15872" width="8" style="149"/>
    <col min="15873" max="15874" width="0" style="149" hidden="1" customWidth="1"/>
    <col min="15875" max="15879" width="8" style="149" customWidth="1"/>
    <col min="15880" max="15880" width="7.42578125" style="149" customWidth="1"/>
    <col min="15881" max="15882" width="8" style="149" customWidth="1"/>
    <col min="15883" max="15883" width="17.5703125" style="149" customWidth="1"/>
    <col min="15884" max="15884" width="8" style="149" customWidth="1"/>
    <col min="15885" max="15885" width="6.5703125" style="149" customWidth="1"/>
    <col min="15886" max="15887" width="8" style="149" customWidth="1"/>
    <col min="15888" max="15888" width="13.5703125" style="149" customWidth="1"/>
    <col min="15889" max="15889" width="8" style="149" customWidth="1"/>
    <col min="15890" max="15890" width="1.5703125" style="149" customWidth="1"/>
    <col min="15891" max="15892" width="8" style="149" customWidth="1"/>
    <col min="15893" max="15893" width="1.5703125" style="149" customWidth="1"/>
    <col min="15894" max="16128" width="8" style="149"/>
    <col min="16129" max="16130" width="0" style="149" hidden="1" customWidth="1"/>
    <col min="16131" max="16135" width="8" style="149" customWidth="1"/>
    <col min="16136" max="16136" width="7.42578125" style="149" customWidth="1"/>
    <col min="16137" max="16138" width="8" style="149" customWidth="1"/>
    <col min="16139" max="16139" width="17.5703125" style="149" customWidth="1"/>
    <col min="16140" max="16140" width="8" style="149" customWidth="1"/>
    <col min="16141" max="16141" width="6.5703125" style="149" customWidth="1"/>
    <col min="16142" max="16143" width="8" style="149" customWidth="1"/>
    <col min="16144" max="16144" width="13.5703125" style="149" customWidth="1"/>
    <col min="16145" max="16145" width="8" style="149" customWidth="1"/>
    <col min="16146" max="16146" width="1.5703125" style="149" customWidth="1"/>
    <col min="16147" max="16148" width="8" style="149" customWidth="1"/>
    <col min="16149" max="16149" width="1.5703125" style="149" customWidth="1"/>
    <col min="16150" max="16384" width="8" style="149"/>
  </cols>
  <sheetData>
    <row r="1" spans="2:18" s="158" customFormat="1" ht="15.75" x14ac:dyDescent="0.25">
      <c r="B1" s="787"/>
      <c r="C1" s="788" t="s">
        <v>26</v>
      </c>
      <c r="D1" s="789"/>
      <c r="E1" s="789"/>
      <c r="F1" s="789"/>
      <c r="G1" s="790"/>
      <c r="H1" s="790"/>
      <c r="I1" s="790"/>
      <c r="J1" s="791"/>
      <c r="K1" s="791"/>
      <c r="L1" s="791"/>
      <c r="M1" s="790"/>
      <c r="N1" s="790"/>
      <c r="O1" s="790"/>
      <c r="P1" s="790"/>
    </row>
    <row r="2" spans="2:18" ht="6.75" customHeight="1" x14ac:dyDescent="0.2">
      <c r="D2" s="792"/>
      <c r="E2" s="792"/>
      <c r="F2" s="792"/>
      <c r="G2" s="180"/>
      <c r="H2" s="180"/>
      <c r="I2" s="180"/>
      <c r="M2" s="180"/>
      <c r="N2" s="180"/>
      <c r="O2" s="180"/>
      <c r="P2" s="180"/>
    </row>
    <row r="3" spans="2:18" s="793" customFormat="1" ht="15" x14ac:dyDescent="0.25">
      <c r="C3" s="794" t="s">
        <v>292</v>
      </c>
      <c r="D3" s="658"/>
      <c r="E3" s="658"/>
      <c r="F3" s="794"/>
      <c r="G3" s="794"/>
      <c r="H3" s="795"/>
      <c r="K3" s="796" t="s">
        <v>294</v>
      </c>
      <c r="L3" s="795"/>
      <c r="M3" s="795"/>
      <c r="N3" s="795"/>
      <c r="O3" s="794"/>
      <c r="P3" s="797"/>
      <c r="Q3" s="797"/>
      <c r="R3" s="797"/>
    </row>
    <row r="4" spans="2:18" ht="7.5" customHeight="1" x14ac:dyDescent="0.2">
      <c r="C4" s="798"/>
      <c r="D4" s="799"/>
      <c r="E4" s="799"/>
      <c r="F4" s="799"/>
      <c r="G4" s="800"/>
      <c r="H4" s="800"/>
      <c r="I4" s="800"/>
      <c r="J4" s="172"/>
      <c r="K4" s="172"/>
      <c r="L4" s="172"/>
      <c r="M4" s="800"/>
      <c r="N4" s="800"/>
      <c r="O4" s="800"/>
      <c r="P4" s="800"/>
    </row>
    <row r="5" spans="2:18" s="158" customFormat="1" ht="17.25" customHeight="1" x14ac:dyDescent="0.25">
      <c r="B5" s="787"/>
      <c r="C5" s="1126" t="s">
        <v>68</v>
      </c>
      <c r="D5" s="1127"/>
      <c r="E5" s="1127"/>
      <c r="F5" s="1127"/>
      <c r="G5" s="1127"/>
      <c r="H5" s="1127"/>
      <c r="I5" s="1127"/>
      <c r="J5" s="1127"/>
      <c r="K5" s="1127"/>
      <c r="L5" s="1127"/>
      <c r="M5" s="1127"/>
      <c r="N5" s="801"/>
      <c r="O5" s="801"/>
      <c r="P5" s="801"/>
    </row>
    <row r="6" spans="2:18" ht="9.75" customHeight="1" x14ac:dyDescent="0.2"/>
    <row r="7" spans="2:18" ht="17.25" customHeight="1" x14ac:dyDescent="0.2">
      <c r="C7" s="1128" t="s">
        <v>728</v>
      </c>
      <c r="D7" s="1129"/>
      <c r="E7" s="1129"/>
      <c r="F7" s="1129"/>
      <c r="G7" s="1129"/>
      <c r="H7" s="1129"/>
      <c r="I7" s="1129"/>
      <c r="J7" s="1129"/>
      <c r="K7" s="1129"/>
      <c r="L7" s="1129"/>
      <c r="M7" s="1129"/>
      <c r="N7" s="1129"/>
      <c r="O7" s="1129"/>
      <c r="P7" s="1130"/>
    </row>
    <row r="8" spans="2:18" ht="25.5" customHeight="1" x14ac:dyDescent="0.2">
      <c r="C8" s="1131"/>
      <c r="D8" s="1132"/>
      <c r="E8" s="1132"/>
      <c r="F8" s="1132"/>
      <c r="G8" s="1132"/>
      <c r="H8" s="1132"/>
      <c r="I8" s="1132"/>
      <c r="J8" s="1132"/>
      <c r="K8" s="1132"/>
      <c r="L8" s="1132"/>
      <c r="M8" s="1132"/>
      <c r="N8" s="1132"/>
      <c r="O8" s="1132"/>
      <c r="P8" s="1133"/>
    </row>
    <row r="9" spans="2:18" ht="39" customHeight="1" x14ac:dyDescent="0.2">
      <c r="C9" s="1134" t="s">
        <v>729</v>
      </c>
      <c r="D9" s="1135"/>
      <c r="E9" s="1135"/>
      <c r="F9" s="1135"/>
      <c r="G9" s="1135"/>
      <c r="H9" s="1135"/>
      <c r="I9" s="1135"/>
      <c r="J9" s="1135"/>
      <c r="K9" s="1135"/>
      <c r="L9" s="1135"/>
      <c r="M9" s="1135"/>
      <c r="N9" s="1135"/>
      <c r="O9" s="1135"/>
      <c r="P9" s="1136"/>
    </row>
    <row r="10" spans="2:18" s="803" customFormat="1" ht="162" customHeight="1" x14ac:dyDescent="0.25">
      <c r="B10" s="802"/>
      <c r="C10" s="1137" t="s">
        <v>730</v>
      </c>
      <c r="D10" s="1138"/>
      <c r="E10" s="1138"/>
      <c r="F10" s="1138"/>
      <c r="G10" s="1138"/>
      <c r="H10" s="1138"/>
      <c r="I10" s="1138"/>
      <c r="J10" s="1138"/>
      <c r="K10" s="1138"/>
      <c r="L10" s="1138"/>
      <c r="M10" s="1138"/>
      <c r="N10" s="1138"/>
      <c r="O10" s="1138"/>
      <c r="P10" s="1139"/>
    </row>
    <row r="11" spans="2:18" s="803" customFormat="1" ht="38.450000000000003" customHeight="1" x14ac:dyDescent="0.25">
      <c r="B11" s="802"/>
      <c r="C11" s="1137" t="s">
        <v>731</v>
      </c>
      <c r="D11" s="1138"/>
      <c r="E11" s="1138"/>
      <c r="F11" s="1138"/>
      <c r="G11" s="1138"/>
      <c r="H11" s="1138"/>
      <c r="I11" s="1138"/>
      <c r="J11" s="1138"/>
      <c r="K11" s="1138"/>
      <c r="L11" s="1138"/>
      <c r="M11" s="1138"/>
      <c r="N11" s="1138"/>
      <c r="O11" s="1138"/>
      <c r="P11" s="1139"/>
    </row>
    <row r="12" spans="2:18" ht="15" customHeight="1" x14ac:dyDescent="0.2">
      <c r="C12" s="1123"/>
      <c r="D12" s="1140"/>
      <c r="E12" s="1140"/>
      <c r="F12" s="1140"/>
      <c r="G12" s="1140"/>
      <c r="H12" s="1140"/>
      <c r="I12" s="1140"/>
      <c r="J12" s="1140"/>
      <c r="K12" s="1140"/>
      <c r="L12" s="1140"/>
      <c r="M12" s="1140"/>
      <c r="N12" s="1140"/>
      <c r="O12" s="1140"/>
      <c r="P12" s="1141"/>
    </row>
    <row r="13" spans="2:18" ht="15" customHeight="1" x14ac:dyDescent="0.2">
      <c r="C13" s="1123"/>
      <c r="D13" s="1124"/>
      <c r="E13" s="1124"/>
      <c r="F13" s="1124"/>
      <c r="G13" s="1124"/>
      <c r="H13" s="1124"/>
      <c r="I13" s="1124"/>
      <c r="J13" s="1124"/>
      <c r="K13" s="1124"/>
      <c r="L13" s="1124"/>
      <c r="M13" s="1124"/>
      <c r="N13" s="1124"/>
      <c r="O13" s="1124"/>
      <c r="P13" s="1125"/>
    </row>
    <row r="14" spans="2:18" ht="15" customHeight="1" x14ac:dyDescent="0.2">
      <c r="C14" s="1123"/>
      <c r="D14" s="1140"/>
      <c r="E14" s="1140"/>
      <c r="F14" s="1140"/>
      <c r="G14" s="1140"/>
      <c r="H14" s="1140"/>
      <c r="I14" s="1140"/>
      <c r="J14" s="1140"/>
      <c r="K14" s="1140"/>
      <c r="L14" s="1140"/>
      <c r="M14" s="1140"/>
      <c r="N14" s="1140"/>
      <c r="O14" s="1140"/>
      <c r="P14" s="1141"/>
    </row>
    <row r="15" spans="2:18" ht="15" customHeight="1" x14ac:dyDescent="0.2">
      <c r="C15" s="1123"/>
      <c r="D15" s="1140"/>
      <c r="E15" s="1140"/>
      <c r="F15" s="1140"/>
      <c r="G15" s="1140"/>
      <c r="H15" s="1140"/>
      <c r="I15" s="1140"/>
      <c r="J15" s="1140"/>
      <c r="K15" s="1140"/>
      <c r="L15" s="1140"/>
      <c r="M15" s="1140"/>
      <c r="N15" s="1140"/>
      <c r="O15" s="1140"/>
      <c r="P15" s="1141"/>
    </row>
    <row r="16" spans="2:18" ht="15" customHeight="1" x14ac:dyDescent="0.2">
      <c r="C16" s="1123"/>
      <c r="D16" s="1140"/>
      <c r="E16" s="1140"/>
      <c r="F16" s="1140"/>
      <c r="G16" s="1140"/>
      <c r="H16" s="1140"/>
      <c r="I16" s="1140"/>
      <c r="J16" s="1140"/>
      <c r="K16" s="1140"/>
      <c r="L16" s="1140"/>
      <c r="M16" s="1140"/>
      <c r="N16" s="1140"/>
      <c r="O16" s="1140"/>
      <c r="P16" s="1141"/>
    </row>
    <row r="17" spans="3:16" ht="15" customHeight="1" x14ac:dyDescent="0.2">
      <c r="C17" s="1123"/>
      <c r="D17" s="1124"/>
      <c r="E17" s="1124"/>
      <c r="F17" s="1124"/>
      <c r="G17" s="1124"/>
      <c r="H17" s="1124"/>
      <c r="I17" s="1124"/>
      <c r="J17" s="1124"/>
      <c r="K17" s="1124"/>
      <c r="L17" s="1124"/>
      <c r="M17" s="1124"/>
      <c r="N17" s="1124"/>
      <c r="O17" s="1124"/>
      <c r="P17" s="1125"/>
    </row>
    <row r="18" spans="3:16" ht="15" customHeight="1" x14ac:dyDescent="0.2">
      <c r="C18" s="1123"/>
      <c r="D18" s="1124"/>
      <c r="E18" s="1124"/>
      <c r="F18" s="1124"/>
      <c r="G18" s="1124"/>
      <c r="H18" s="1124"/>
      <c r="I18" s="1124"/>
      <c r="J18" s="1124"/>
      <c r="K18" s="1124"/>
      <c r="L18" s="1124"/>
      <c r="M18" s="1124"/>
      <c r="N18" s="1124"/>
      <c r="O18" s="1124"/>
      <c r="P18" s="1125"/>
    </row>
    <row r="19" spans="3:16" ht="15" customHeight="1" x14ac:dyDescent="0.2">
      <c r="C19" s="1128" t="s">
        <v>732</v>
      </c>
      <c r="D19" s="1129"/>
      <c r="E19" s="1129"/>
      <c r="F19" s="1129"/>
      <c r="G19" s="1129"/>
      <c r="H19" s="1129"/>
      <c r="I19" s="1129"/>
      <c r="J19" s="1129"/>
      <c r="K19" s="1129"/>
      <c r="L19" s="1129"/>
      <c r="M19" s="1129"/>
      <c r="N19" s="1129"/>
      <c r="O19" s="1129"/>
      <c r="P19" s="1130"/>
    </row>
    <row r="20" spans="3:16" ht="15" customHeight="1" x14ac:dyDescent="0.2">
      <c r="C20" s="1123"/>
      <c r="D20" s="1145"/>
      <c r="E20" s="1145"/>
      <c r="F20" s="1145"/>
      <c r="G20" s="1145"/>
      <c r="H20" s="1145"/>
      <c r="I20" s="1145"/>
      <c r="J20" s="1145"/>
      <c r="K20" s="1145"/>
      <c r="L20" s="1145"/>
      <c r="M20" s="1145"/>
      <c r="N20" s="1145"/>
      <c r="O20" s="1145"/>
      <c r="P20" s="1146"/>
    </row>
    <row r="21" spans="3:16" ht="15" customHeight="1" x14ac:dyDescent="0.2">
      <c r="C21" s="1123"/>
      <c r="D21" s="1145"/>
      <c r="E21" s="1145"/>
      <c r="F21" s="1145"/>
      <c r="G21" s="1145"/>
      <c r="H21" s="1145"/>
      <c r="I21" s="1145"/>
      <c r="J21" s="1145"/>
      <c r="K21" s="1145"/>
      <c r="L21" s="1145"/>
      <c r="M21" s="1145"/>
      <c r="N21" s="1145"/>
      <c r="O21" s="1145"/>
      <c r="P21" s="1146"/>
    </row>
    <row r="22" spans="3:16" ht="15" customHeight="1" x14ac:dyDescent="0.2">
      <c r="C22" s="1123"/>
      <c r="D22" s="1145"/>
      <c r="E22" s="1145"/>
      <c r="F22" s="1145"/>
      <c r="G22" s="1145"/>
      <c r="H22" s="1145"/>
      <c r="I22" s="1145"/>
      <c r="J22" s="1145"/>
      <c r="K22" s="1145"/>
      <c r="L22" s="1145"/>
      <c r="M22" s="1145"/>
      <c r="N22" s="1145"/>
      <c r="O22" s="1145"/>
      <c r="P22" s="1146"/>
    </row>
    <row r="23" spans="3:16" ht="15" customHeight="1" x14ac:dyDescent="0.2">
      <c r="C23" s="1123"/>
      <c r="D23" s="1145"/>
      <c r="E23" s="1145"/>
      <c r="F23" s="1145"/>
      <c r="G23" s="1145"/>
      <c r="H23" s="1145"/>
      <c r="I23" s="1145"/>
      <c r="J23" s="1145"/>
      <c r="K23" s="1145"/>
      <c r="L23" s="1145"/>
      <c r="M23" s="1145"/>
      <c r="N23" s="1145"/>
      <c r="O23" s="1145"/>
      <c r="P23" s="1146"/>
    </row>
    <row r="24" spans="3:16" ht="15" customHeight="1" x14ac:dyDescent="0.2">
      <c r="C24" s="1142"/>
      <c r="D24" s="1143"/>
      <c r="E24" s="1143"/>
      <c r="F24" s="1143"/>
      <c r="G24" s="1143"/>
      <c r="H24" s="1143"/>
      <c r="I24" s="1143"/>
      <c r="J24" s="1143"/>
      <c r="K24" s="1143"/>
      <c r="L24" s="1143"/>
      <c r="M24" s="1143"/>
      <c r="N24" s="1143"/>
      <c r="O24" s="1143"/>
      <c r="P24" s="1144"/>
    </row>
  </sheetData>
  <sheetProtection formatCells="0" formatColumns="0" formatRows="0" insertColumns="0"/>
  <mergeCells count="19">
    <mergeCell ref="C24:P24"/>
    <mergeCell ref="C18:P18"/>
    <mergeCell ref="C19:P19"/>
    <mergeCell ref="C20:P20"/>
    <mergeCell ref="C21:P21"/>
    <mergeCell ref="C22:P22"/>
    <mergeCell ref="C23:P23"/>
    <mergeCell ref="C17:P17"/>
    <mergeCell ref="C5:M5"/>
    <mergeCell ref="C7:P7"/>
    <mergeCell ref="C8:P8"/>
    <mergeCell ref="C9:P9"/>
    <mergeCell ref="C10:P10"/>
    <mergeCell ref="C11:P11"/>
    <mergeCell ref="C12:P12"/>
    <mergeCell ref="C13:P13"/>
    <mergeCell ref="C14:P14"/>
    <mergeCell ref="C15:P15"/>
    <mergeCell ref="C16:P16"/>
  </mergeCells>
  <printOptions horizontalCentered="1"/>
  <pageMargins left="0.5" right="0.5" top="0.75" bottom="0.75" header="0.5" footer="0.5"/>
  <pageSetup paperSize="9" firstPageNumber="25" orientation="landscape" r:id="rId1"/>
  <headerFooter alignWithMargins="0">
    <oddFooter>&amp;C&amp;"Arial,Regular"UNSD/Programa de las Naciones Unidas para el Medio Ambiente Cuestionario 2018 Estadísticas Ambientales -  Sección del Agua -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L71"/>
  <sheetViews>
    <sheetView showGridLines="0" zoomScaleNormal="100" zoomScaleSheetLayoutView="85" zoomScalePageLayoutView="70" workbookViewId="0"/>
  </sheetViews>
  <sheetFormatPr defaultColWidth="8" defaultRowHeight="12.75" x14ac:dyDescent="0.2"/>
  <cols>
    <col min="1" max="1" width="2.85546875" style="149" customWidth="1"/>
    <col min="2" max="2" width="11" style="149" customWidth="1"/>
    <col min="3" max="3" width="17.140625" style="149" customWidth="1"/>
    <col min="4" max="6" width="13.5703125" style="149" customWidth="1"/>
    <col min="7" max="7" width="9.85546875" style="149" customWidth="1"/>
    <col min="8" max="9" width="8" style="149" customWidth="1"/>
    <col min="10" max="10" width="14.42578125" style="149" customWidth="1"/>
    <col min="11" max="11" width="23.42578125" style="149" customWidth="1"/>
    <col min="12" max="256" width="8" style="149"/>
    <col min="257" max="257" width="2.85546875" style="149" customWidth="1"/>
    <col min="258" max="258" width="11" style="149" customWidth="1"/>
    <col min="259" max="259" width="17.140625" style="149" customWidth="1"/>
    <col min="260" max="262" width="13.5703125" style="149" customWidth="1"/>
    <col min="263" max="263" width="9.85546875" style="149" customWidth="1"/>
    <col min="264" max="265" width="8" style="149" customWidth="1"/>
    <col min="266" max="266" width="14.42578125" style="149" customWidth="1"/>
    <col min="267" max="267" width="23.42578125" style="149" customWidth="1"/>
    <col min="268" max="512" width="8" style="149"/>
    <col min="513" max="513" width="2.85546875" style="149" customWidth="1"/>
    <col min="514" max="514" width="11" style="149" customWidth="1"/>
    <col min="515" max="515" width="17.140625" style="149" customWidth="1"/>
    <col min="516" max="518" width="13.5703125" style="149" customWidth="1"/>
    <col min="519" max="519" width="9.85546875" style="149" customWidth="1"/>
    <col min="520" max="521" width="8" style="149" customWidth="1"/>
    <col min="522" max="522" width="14.42578125" style="149" customWidth="1"/>
    <col min="523" max="523" width="23.42578125" style="149" customWidth="1"/>
    <col min="524" max="768" width="8" style="149"/>
    <col min="769" max="769" width="2.85546875" style="149" customWidth="1"/>
    <col min="770" max="770" width="11" style="149" customWidth="1"/>
    <col min="771" max="771" width="17.140625" style="149" customWidth="1"/>
    <col min="772" max="774" width="13.5703125" style="149" customWidth="1"/>
    <col min="775" max="775" width="9.85546875" style="149" customWidth="1"/>
    <col min="776" max="777" width="8" style="149" customWidth="1"/>
    <col min="778" max="778" width="14.42578125" style="149" customWidth="1"/>
    <col min="779" max="779" width="23.42578125" style="149" customWidth="1"/>
    <col min="780" max="1024" width="8" style="149"/>
    <col min="1025" max="1025" width="2.85546875" style="149" customWidth="1"/>
    <col min="1026" max="1026" width="11" style="149" customWidth="1"/>
    <col min="1027" max="1027" width="17.140625" style="149" customWidth="1"/>
    <col min="1028" max="1030" width="13.5703125" style="149" customWidth="1"/>
    <col min="1031" max="1031" width="9.85546875" style="149" customWidth="1"/>
    <col min="1032" max="1033" width="8" style="149" customWidth="1"/>
    <col min="1034" max="1034" width="14.42578125" style="149" customWidth="1"/>
    <col min="1035" max="1035" width="23.42578125" style="149" customWidth="1"/>
    <col min="1036" max="1280" width="8" style="149"/>
    <col min="1281" max="1281" width="2.85546875" style="149" customWidth="1"/>
    <col min="1282" max="1282" width="11" style="149" customWidth="1"/>
    <col min="1283" max="1283" width="17.140625" style="149" customWidth="1"/>
    <col min="1284" max="1286" width="13.5703125" style="149" customWidth="1"/>
    <col min="1287" max="1287" width="9.85546875" style="149" customWidth="1"/>
    <col min="1288" max="1289" width="8" style="149" customWidth="1"/>
    <col min="1290" max="1290" width="14.42578125" style="149" customWidth="1"/>
    <col min="1291" max="1291" width="23.42578125" style="149" customWidth="1"/>
    <col min="1292" max="1536" width="8" style="149"/>
    <col min="1537" max="1537" width="2.85546875" style="149" customWidth="1"/>
    <col min="1538" max="1538" width="11" style="149" customWidth="1"/>
    <col min="1539" max="1539" width="17.140625" style="149" customWidth="1"/>
    <col min="1540" max="1542" width="13.5703125" style="149" customWidth="1"/>
    <col min="1543" max="1543" width="9.85546875" style="149" customWidth="1"/>
    <col min="1544" max="1545" width="8" style="149" customWidth="1"/>
    <col min="1546" max="1546" width="14.42578125" style="149" customWidth="1"/>
    <col min="1547" max="1547" width="23.42578125" style="149" customWidth="1"/>
    <col min="1548" max="1792" width="8" style="149"/>
    <col min="1793" max="1793" width="2.85546875" style="149" customWidth="1"/>
    <col min="1794" max="1794" width="11" style="149" customWidth="1"/>
    <col min="1795" max="1795" width="17.140625" style="149" customWidth="1"/>
    <col min="1796" max="1798" width="13.5703125" style="149" customWidth="1"/>
    <col min="1799" max="1799" width="9.85546875" style="149" customWidth="1"/>
    <col min="1800" max="1801" width="8" style="149" customWidth="1"/>
    <col min="1802" max="1802" width="14.42578125" style="149" customWidth="1"/>
    <col min="1803" max="1803" width="23.42578125" style="149" customWidth="1"/>
    <col min="1804" max="2048" width="8" style="149"/>
    <col min="2049" max="2049" width="2.85546875" style="149" customWidth="1"/>
    <col min="2050" max="2050" width="11" style="149" customWidth="1"/>
    <col min="2051" max="2051" width="17.140625" style="149" customWidth="1"/>
    <col min="2052" max="2054" width="13.5703125" style="149" customWidth="1"/>
    <col min="2055" max="2055" width="9.85546875" style="149" customWidth="1"/>
    <col min="2056" max="2057" width="8" style="149" customWidth="1"/>
    <col min="2058" max="2058" width="14.42578125" style="149" customWidth="1"/>
    <col min="2059" max="2059" width="23.42578125" style="149" customWidth="1"/>
    <col min="2060" max="2304" width="8" style="149"/>
    <col min="2305" max="2305" width="2.85546875" style="149" customWidth="1"/>
    <col min="2306" max="2306" width="11" style="149" customWidth="1"/>
    <col min="2307" max="2307" width="17.140625" style="149" customWidth="1"/>
    <col min="2308" max="2310" width="13.5703125" style="149" customWidth="1"/>
    <col min="2311" max="2311" width="9.85546875" style="149" customWidth="1"/>
    <col min="2312" max="2313" width="8" style="149" customWidth="1"/>
    <col min="2314" max="2314" width="14.42578125" style="149" customWidth="1"/>
    <col min="2315" max="2315" width="23.42578125" style="149" customWidth="1"/>
    <col min="2316" max="2560" width="8" style="149"/>
    <col min="2561" max="2561" width="2.85546875" style="149" customWidth="1"/>
    <col min="2562" max="2562" width="11" style="149" customWidth="1"/>
    <col min="2563" max="2563" width="17.140625" style="149" customWidth="1"/>
    <col min="2564" max="2566" width="13.5703125" style="149" customWidth="1"/>
    <col min="2567" max="2567" width="9.85546875" style="149" customWidth="1"/>
    <col min="2568" max="2569" width="8" style="149" customWidth="1"/>
    <col min="2570" max="2570" width="14.42578125" style="149" customWidth="1"/>
    <col min="2571" max="2571" width="23.42578125" style="149" customWidth="1"/>
    <col min="2572" max="2816" width="8" style="149"/>
    <col min="2817" max="2817" width="2.85546875" style="149" customWidth="1"/>
    <col min="2818" max="2818" width="11" style="149" customWidth="1"/>
    <col min="2819" max="2819" width="17.140625" style="149" customWidth="1"/>
    <col min="2820" max="2822" width="13.5703125" style="149" customWidth="1"/>
    <col min="2823" max="2823" width="9.85546875" style="149" customWidth="1"/>
    <col min="2824" max="2825" width="8" style="149" customWidth="1"/>
    <col min="2826" max="2826" width="14.42578125" style="149" customWidth="1"/>
    <col min="2827" max="2827" width="23.42578125" style="149" customWidth="1"/>
    <col min="2828" max="3072" width="8" style="149"/>
    <col min="3073" max="3073" width="2.85546875" style="149" customWidth="1"/>
    <col min="3074" max="3074" width="11" style="149" customWidth="1"/>
    <col min="3075" max="3075" width="17.140625" style="149" customWidth="1"/>
    <col min="3076" max="3078" width="13.5703125" style="149" customWidth="1"/>
    <col min="3079" max="3079" width="9.85546875" style="149" customWidth="1"/>
    <col min="3080" max="3081" width="8" style="149" customWidth="1"/>
    <col min="3082" max="3082" width="14.42578125" style="149" customWidth="1"/>
    <col min="3083" max="3083" width="23.42578125" style="149" customWidth="1"/>
    <col min="3084" max="3328" width="8" style="149"/>
    <col min="3329" max="3329" width="2.85546875" style="149" customWidth="1"/>
    <col min="3330" max="3330" width="11" style="149" customWidth="1"/>
    <col min="3331" max="3331" width="17.140625" style="149" customWidth="1"/>
    <col min="3332" max="3334" width="13.5703125" style="149" customWidth="1"/>
    <col min="3335" max="3335" width="9.85546875" style="149" customWidth="1"/>
    <col min="3336" max="3337" width="8" style="149" customWidth="1"/>
    <col min="3338" max="3338" width="14.42578125" style="149" customWidth="1"/>
    <col min="3339" max="3339" width="23.42578125" style="149" customWidth="1"/>
    <col min="3340" max="3584" width="8" style="149"/>
    <col min="3585" max="3585" width="2.85546875" style="149" customWidth="1"/>
    <col min="3586" max="3586" width="11" style="149" customWidth="1"/>
    <col min="3587" max="3587" width="17.140625" style="149" customWidth="1"/>
    <col min="3588" max="3590" width="13.5703125" style="149" customWidth="1"/>
    <col min="3591" max="3591" width="9.85546875" style="149" customWidth="1"/>
    <col min="3592" max="3593" width="8" style="149" customWidth="1"/>
    <col min="3594" max="3594" width="14.42578125" style="149" customWidth="1"/>
    <col min="3595" max="3595" width="23.42578125" style="149" customWidth="1"/>
    <col min="3596" max="3840" width="8" style="149"/>
    <col min="3841" max="3841" width="2.85546875" style="149" customWidth="1"/>
    <col min="3842" max="3842" width="11" style="149" customWidth="1"/>
    <col min="3843" max="3843" width="17.140625" style="149" customWidth="1"/>
    <col min="3844" max="3846" width="13.5703125" style="149" customWidth="1"/>
    <col min="3847" max="3847" width="9.85546875" style="149" customWidth="1"/>
    <col min="3848" max="3849" width="8" style="149" customWidth="1"/>
    <col min="3850" max="3850" width="14.42578125" style="149" customWidth="1"/>
    <col min="3851" max="3851" width="23.42578125" style="149" customWidth="1"/>
    <col min="3852" max="4096" width="8" style="149"/>
    <col min="4097" max="4097" width="2.85546875" style="149" customWidth="1"/>
    <col min="4098" max="4098" width="11" style="149" customWidth="1"/>
    <col min="4099" max="4099" width="17.140625" style="149" customWidth="1"/>
    <col min="4100" max="4102" width="13.5703125" style="149" customWidth="1"/>
    <col min="4103" max="4103" width="9.85546875" style="149" customWidth="1"/>
    <col min="4104" max="4105" width="8" style="149" customWidth="1"/>
    <col min="4106" max="4106" width="14.42578125" style="149" customWidth="1"/>
    <col min="4107" max="4107" width="23.42578125" style="149" customWidth="1"/>
    <col min="4108" max="4352" width="8" style="149"/>
    <col min="4353" max="4353" width="2.85546875" style="149" customWidth="1"/>
    <col min="4354" max="4354" width="11" style="149" customWidth="1"/>
    <col min="4355" max="4355" width="17.140625" style="149" customWidth="1"/>
    <col min="4356" max="4358" width="13.5703125" style="149" customWidth="1"/>
    <col min="4359" max="4359" width="9.85546875" style="149" customWidth="1"/>
    <col min="4360" max="4361" width="8" style="149" customWidth="1"/>
    <col min="4362" max="4362" width="14.42578125" style="149" customWidth="1"/>
    <col min="4363" max="4363" width="23.42578125" style="149" customWidth="1"/>
    <col min="4364" max="4608" width="8" style="149"/>
    <col min="4609" max="4609" width="2.85546875" style="149" customWidth="1"/>
    <col min="4610" max="4610" width="11" style="149" customWidth="1"/>
    <col min="4611" max="4611" width="17.140625" style="149" customWidth="1"/>
    <col min="4612" max="4614" width="13.5703125" style="149" customWidth="1"/>
    <col min="4615" max="4615" width="9.85546875" style="149" customWidth="1"/>
    <col min="4616" max="4617" width="8" style="149" customWidth="1"/>
    <col min="4618" max="4618" width="14.42578125" style="149" customWidth="1"/>
    <col min="4619" max="4619" width="23.42578125" style="149" customWidth="1"/>
    <col min="4620" max="4864" width="8" style="149"/>
    <col min="4865" max="4865" width="2.85546875" style="149" customWidth="1"/>
    <col min="4866" max="4866" width="11" style="149" customWidth="1"/>
    <col min="4867" max="4867" width="17.140625" style="149" customWidth="1"/>
    <col min="4868" max="4870" width="13.5703125" style="149" customWidth="1"/>
    <col min="4871" max="4871" width="9.85546875" style="149" customWidth="1"/>
    <col min="4872" max="4873" width="8" style="149" customWidth="1"/>
    <col min="4874" max="4874" width="14.42578125" style="149" customWidth="1"/>
    <col min="4875" max="4875" width="23.42578125" style="149" customWidth="1"/>
    <col min="4876" max="5120" width="8" style="149"/>
    <col min="5121" max="5121" width="2.85546875" style="149" customWidth="1"/>
    <col min="5122" max="5122" width="11" style="149" customWidth="1"/>
    <col min="5123" max="5123" width="17.140625" style="149" customWidth="1"/>
    <col min="5124" max="5126" width="13.5703125" style="149" customWidth="1"/>
    <col min="5127" max="5127" width="9.85546875" style="149" customWidth="1"/>
    <col min="5128" max="5129" width="8" style="149" customWidth="1"/>
    <col min="5130" max="5130" width="14.42578125" style="149" customWidth="1"/>
    <col min="5131" max="5131" width="23.42578125" style="149" customWidth="1"/>
    <col min="5132" max="5376" width="8" style="149"/>
    <col min="5377" max="5377" width="2.85546875" style="149" customWidth="1"/>
    <col min="5378" max="5378" width="11" style="149" customWidth="1"/>
    <col min="5379" max="5379" width="17.140625" style="149" customWidth="1"/>
    <col min="5380" max="5382" width="13.5703125" style="149" customWidth="1"/>
    <col min="5383" max="5383" width="9.85546875" style="149" customWidth="1"/>
    <col min="5384" max="5385" width="8" style="149" customWidth="1"/>
    <col min="5386" max="5386" width="14.42578125" style="149" customWidth="1"/>
    <col min="5387" max="5387" width="23.42578125" style="149" customWidth="1"/>
    <col min="5388" max="5632" width="8" style="149"/>
    <col min="5633" max="5633" width="2.85546875" style="149" customWidth="1"/>
    <col min="5634" max="5634" width="11" style="149" customWidth="1"/>
    <col min="5635" max="5635" width="17.140625" style="149" customWidth="1"/>
    <col min="5636" max="5638" width="13.5703125" style="149" customWidth="1"/>
    <col min="5639" max="5639" width="9.85546875" style="149" customWidth="1"/>
    <col min="5640" max="5641" width="8" style="149" customWidth="1"/>
    <col min="5642" max="5642" width="14.42578125" style="149" customWidth="1"/>
    <col min="5643" max="5643" width="23.42578125" style="149" customWidth="1"/>
    <col min="5644" max="5888" width="8" style="149"/>
    <col min="5889" max="5889" width="2.85546875" style="149" customWidth="1"/>
    <col min="5890" max="5890" width="11" style="149" customWidth="1"/>
    <col min="5891" max="5891" width="17.140625" style="149" customWidth="1"/>
    <col min="5892" max="5894" width="13.5703125" style="149" customWidth="1"/>
    <col min="5895" max="5895" width="9.85546875" style="149" customWidth="1"/>
    <col min="5896" max="5897" width="8" style="149" customWidth="1"/>
    <col min="5898" max="5898" width="14.42578125" style="149" customWidth="1"/>
    <col min="5899" max="5899" width="23.42578125" style="149" customWidth="1"/>
    <col min="5900" max="6144" width="8" style="149"/>
    <col min="6145" max="6145" width="2.85546875" style="149" customWidth="1"/>
    <col min="6146" max="6146" width="11" style="149" customWidth="1"/>
    <col min="6147" max="6147" width="17.140625" style="149" customWidth="1"/>
    <col min="6148" max="6150" width="13.5703125" style="149" customWidth="1"/>
    <col min="6151" max="6151" width="9.85546875" style="149" customWidth="1"/>
    <col min="6152" max="6153" width="8" style="149" customWidth="1"/>
    <col min="6154" max="6154" width="14.42578125" style="149" customWidth="1"/>
    <col min="6155" max="6155" width="23.42578125" style="149" customWidth="1"/>
    <col min="6156" max="6400" width="8" style="149"/>
    <col min="6401" max="6401" width="2.85546875" style="149" customWidth="1"/>
    <col min="6402" max="6402" width="11" style="149" customWidth="1"/>
    <col min="6403" max="6403" width="17.140625" style="149" customWidth="1"/>
    <col min="6404" max="6406" width="13.5703125" style="149" customWidth="1"/>
    <col min="6407" max="6407" width="9.85546875" style="149" customWidth="1"/>
    <col min="6408" max="6409" width="8" style="149" customWidth="1"/>
    <col min="6410" max="6410" width="14.42578125" style="149" customWidth="1"/>
    <col min="6411" max="6411" width="23.42578125" style="149" customWidth="1"/>
    <col min="6412" max="6656" width="8" style="149"/>
    <col min="6657" max="6657" width="2.85546875" style="149" customWidth="1"/>
    <col min="6658" max="6658" width="11" style="149" customWidth="1"/>
    <col min="6659" max="6659" width="17.140625" style="149" customWidth="1"/>
    <col min="6660" max="6662" width="13.5703125" style="149" customWidth="1"/>
    <col min="6663" max="6663" width="9.85546875" style="149" customWidth="1"/>
    <col min="6664" max="6665" width="8" style="149" customWidth="1"/>
    <col min="6666" max="6666" width="14.42578125" style="149" customWidth="1"/>
    <col min="6667" max="6667" width="23.42578125" style="149" customWidth="1"/>
    <col min="6668" max="6912" width="8" style="149"/>
    <col min="6913" max="6913" width="2.85546875" style="149" customWidth="1"/>
    <col min="6914" max="6914" width="11" style="149" customWidth="1"/>
    <col min="6915" max="6915" width="17.140625" style="149" customWidth="1"/>
    <col min="6916" max="6918" width="13.5703125" style="149" customWidth="1"/>
    <col min="6919" max="6919" width="9.85546875" style="149" customWidth="1"/>
    <col min="6920" max="6921" width="8" style="149" customWidth="1"/>
    <col min="6922" max="6922" width="14.42578125" style="149" customWidth="1"/>
    <col min="6923" max="6923" width="23.42578125" style="149" customWidth="1"/>
    <col min="6924" max="7168" width="8" style="149"/>
    <col min="7169" max="7169" width="2.85546875" style="149" customWidth="1"/>
    <col min="7170" max="7170" width="11" style="149" customWidth="1"/>
    <col min="7171" max="7171" width="17.140625" style="149" customWidth="1"/>
    <col min="7172" max="7174" width="13.5703125" style="149" customWidth="1"/>
    <col min="7175" max="7175" width="9.85546875" style="149" customWidth="1"/>
    <col min="7176" max="7177" width="8" style="149" customWidth="1"/>
    <col min="7178" max="7178" width="14.42578125" style="149" customWidth="1"/>
    <col min="7179" max="7179" width="23.42578125" style="149" customWidth="1"/>
    <col min="7180" max="7424" width="8" style="149"/>
    <col min="7425" max="7425" width="2.85546875" style="149" customWidth="1"/>
    <col min="7426" max="7426" width="11" style="149" customWidth="1"/>
    <col min="7427" max="7427" width="17.140625" style="149" customWidth="1"/>
    <col min="7428" max="7430" width="13.5703125" style="149" customWidth="1"/>
    <col min="7431" max="7431" width="9.85546875" style="149" customWidth="1"/>
    <col min="7432" max="7433" width="8" style="149" customWidth="1"/>
    <col min="7434" max="7434" width="14.42578125" style="149" customWidth="1"/>
    <col min="7435" max="7435" width="23.42578125" style="149" customWidth="1"/>
    <col min="7436" max="7680" width="8" style="149"/>
    <col min="7681" max="7681" width="2.85546875" style="149" customWidth="1"/>
    <col min="7682" max="7682" width="11" style="149" customWidth="1"/>
    <col min="7683" max="7683" width="17.140625" style="149" customWidth="1"/>
    <col min="7684" max="7686" width="13.5703125" style="149" customWidth="1"/>
    <col min="7687" max="7687" width="9.85546875" style="149" customWidth="1"/>
    <col min="7688" max="7689" width="8" style="149" customWidth="1"/>
    <col min="7690" max="7690" width="14.42578125" style="149" customWidth="1"/>
    <col min="7691" max="7691" width="23.42578125" style="149" customWidth="1"/>
    <col min="7692" max="7936" width="8" style="149"/>
    <col min="7937" max="7937" width="2.85546875" style="149" customWidth="1"/>
    <col min="7938" max="7938" width="11" style="149" customWidth="1"/>
    <col min="7939" max="7939" width="17.140625" style="149" customWidth="1"/>
    <col min="7940" max="7942" width="13.5703125" style="149" customWidth="1"/>
    <col min="7943" max="7943" width="9.85546875" style="149" customWidth="1"/>
    <col min="7944" max="7945" width="8" style="149" customWidth="1"/>
    <col min="7946" max="7946" width="14.42578125" style="149" customWidth="1"/>
    <col min="7947" max="7947" width="23.42578125" style="149" customWidth="1"/>
    <col min="7948" max="8192" width="8" style="149"/>
    <col min="8193" max="8193" width="2.85546875" style="149" customWidth="1"/>
    <col min="8194" max="8194" width="11" style="149" customWidth="1"/>
    <col min="8195" max="8195" width="17.140625" style="149" customWidth="1"/>
    <col min="8196" max="8198" width="13.5703125" style="149" customWidth="1"/>
    <col min="8199" max="8199" width="9.85546875" style="149" customWidth="1"/>
    <col min="8200" max="8201" width="8" style="149" customWidth="1"/>
    <col min="8202" max="8202" width="14.42578125" style="149" customWidth="1"/>
    <col min="8203" max="8203" width="23.42578125" style="149" customWidth="1"/>
    <col min="8204" max="8448" width="8" style="149"/>
    <col min="8449" max="8449" width="2.85546875" style="149" customWidth="1"/>
    <col min="8450" max="8450" width="11" style="149" customWidth="1"/>
    <col min="8451" max="8451" width="17.140625" style="149" customWidth="1"/>
    <col min="8452" max="8454" width="13.5703125" style="149" customWidth="1"/>
    <col min="8455" max="8455" width="9.85546875" style="149" customWidth="1"/>
    <col min="8456" max="8457" width="8" style="149" customWidth="1"/>
    <col min="8458" max="8458" width="14.42578125" style="149" customWidth="1"/>
    <col min="8459" max="8459" width="23.42578125" style="149" customWidth="1"/>
    <col min="8460" max="8704" width="8" style="149"/>
    <col min="8705" max="8705" width="2.85546875" style="149" customWidth="1"/>
    <col min="8706" max="8706" width="11" style="149" customWidth="1"/>
    <col min="8707" max="8707" width="17.140625" style="149" customWidth="1"/>
    <col min="8708" max="8710" width="13.5703125" style="149" customWidth="1"/>
    <col min="8711" max="8711" width="9.85546875" style="149" customWidth="1"/>
    <col min="8712" max="8713" width="8" style="149" customWidth="1"/>
    <col min="8714" max="8714" width="14.42578125" style="149" customWidth="1"/>
    <col min="8715" max="8715" width="23.42578125" style="149" customWidth="1"/>
    <col min="8716" max="8960" width="8" style="149"/>
    <col min="8961" max="8961" width="2.85546875" style="149" customWidth="1"/>
    <col min="8962" max="8962" width="11" style="149" customWidth="1"/>
    <col min="8963" max="8963" width="17.140625" style="149" customWidth="1"/>
    <col min="8964" max="8966" width="13.5703125" style="149" customWidth="1"/>
    <col min="8967" max="8967" width="9.85546875" style="149" customWidth="1"/>
    <col min="8968" max="8969" width="8" style="149" customWidth="1"/>
    <col min="8970" max="8970" width="14.42578125" style="149" customWidth="1"/>
    <col min="8971" max="8971" width="23.42578125" style="149" customWidth="1"/>
    <col min="8972" max="9216" width="8" style="149"/>
    <col min="9217" max="9217" width="2.85546875" style="149" customWidth="1"/>
    <col min="9218" max="9218" width="11" style="149" customWidth="1"/>
    <col min="9219" max="9219" width="17.140625" style="149" customWidth="1"/>
    <col min="9220" max="9222" width="13.5703125" style="149" customWidth="1"/>
    <col min="9223" max="9223" width="9.85546875" style="149" customWidth="1"/>
    <col min="9224" max="9225" width="8" style="149" customWidth="1"/>
    <col min="9226" max="9226" width="14.42578125" style="149" customWidth="1"/>
    <col min="9227" max="9227" width="23.42578125" style="149" customWidth="1"/>
    <col min="9228" max="9472" width="8" style="149"/>
    <col min="9473" max="9473" width="2.85546875" style="149" customWidth="1"/>
    <col min="9474" max="9474" width="11" style="149" customWidth="1"/>
    <col min="9475" max="9475" width="17.140625" style="149" customWidth="1"/>
    <col min="9476" max="9478" width="13.5703125" style="149" customWidth="1"/>
    <col min="9479" max="9479" width="9.85546875" style="149" customWidth="1"/>
    <col min="9480" max="9481" width="8" style="149" customWidth="1"/>
    <col min="9482" max="9482" width="14.42578125" style="149" customWidth="1"/>
    <col min="9483" max="9483" width="23.42578125" style="149" customWidth="1"/>
    <col min="9484" max="9728" width="8" style="149"/>
    <col min="9729" max="9729" width="2.85546875" style="149" customWidth="1"/>
    <col min="9730" max="9730" width="11" style="149" customWidth="1"/>
    <col min="9731" max="9731" width="17.140625" style="149" customWidth="1"/>
    <col min="9732" max="9734" width="13.5703125" style="149" customWidth="1"/>
    <col min="9735" max="9735" width="9.85546875" style="149" customWidth="1"/>
    <col min="9736" max="9737" width="8" style="149" customWidth="1"/>
    <col min="9738" max="9738" width="14.42578125" style="149" customWidth="1"/>
    <col min="9739" max="9739" width="23.42578125" style="149" customWidth="1"/>
    <col min="9740" max="9984" width="8" style="149"/>
    <col min="9985" max="9985" width="2.85546875" style="149" customWidth="1"/>
    <col min="9986" max="9986" width="11" style="149" customWidth="1"/>
    <col min="9987" max="9987" width="17.140625" style="149" customWidth="1"/>
    <col min="9988" max="9990" width="13.5703125" style="149" customWidth="1"/>
    <col min="9991" max="9991" width="9.85546875" style="149" customWidth="1"/>
    <col min="9992" max="9993" width="8" style="149" customWidth="1"/>
    <col min="9994" max="9994" width="14.42578125" style="149" customWidth="1"/>
    <col min="9995" max="9995" width="23.42578125" style="149" customWidth="1"/>
    <col min="9996" max="10240" width="8" style="149"/>
    <col min="10241" max="10241" width="2.85546875" style="149" customWidth="1"/>
    <col min="10242" max="10242" width="11" style="149" customWidth="1"/>
    <col min="10243" max="10243" width="17.140625" style="149" customWidth="1"/>
    <col min="10244" max="10246" width="13.5703125" style="149" customWidth="1"/>
    <col min="10247" max="10247" width="9.85546875" style="149" customWidth="1"/>
    <col min="10248" max="10249" width="8" style="149" customWidth="1"/>
    <col min="10250" max="10250" width="14.42578125" style="149" customWidth="1"/>
    <col min="10251" max="10251" width="23.42578125" style="149" customWidth="1"/>
    <col min="10252" max="10496" width="8" style="149"/>
    <col min="10497" max="10497" width="2.85546875" style="149" customWidth="1"/>
    <col min="10498" max="10498" width="11" style="149" customWidth="1"/>
    <col min="10499" max="10499" width="17.140625" style="149" customWidth="1"/>
    <col min="10500" max="10502" width="13.5703125" style="149" customWidth="1"/>
    <col min="10503" max="10503" width="9.85546875" style="149" customWidth="1"/>
    <col min="10504" max="10505" width="8" style="149" customWidth="1"/>
    <col min="10506" max="10506" width="14.42578125" style="149" customWidth="1"/>
    <col min="10507" max="10507" width="23.42578125" style="149" customWidth="1"/>
    <col min="10508" max="10752" width="8" style="149"/>
    <col min="10753" max="10753" width="2.85546875" style="149" customWidth="1"/>
    <col min="10754" max="10754" width="11" style="149" customWidth="1"/>
    <col min="10755" max="10755" width="17.140625" style="149" customWidth="1"/>
    <col min="10756" max="10758" width="13.5703125" style="149" customWidth="1"/>
    <col min="10759" max="10759" width="9.85546875" style="149" customWidth="1"/>
    <col min="10760" max="10761" width="8" style="149" customWidth="1"/>
    <col min="10762" max="10762" width="14.42578125" style="149" customWidth="1"/>
    <col min="10763" max="10763" width="23.42578125" style="149" customWidth="1"/>
    <col min="10764" max="11008" width="8" style="149"/>
    <col min="11009" max="11009" width="2.85546875" style="149" customWidth="1"/>
    <col min="11010" max="11010" width="11" style="149" customWidth="1"/>
    <col min="11011" max="11011" width="17.140625" style="149" customWidth="1"/>
    <col min="11012" max="11014" width="13.5703125" style="149" customWidth="1"/>
    <col min="11015" max="11015" width="9.85546875" style="149" customWidth="1"/>
    <col min="11016" max="11017" width="8" style="149" customWidth="1"/>
    <col min="11018" max="11018" width="14.42578125" style="149" customWidth="1"/>
    <col min="11019" max="11019" width="23.42578125" style="149" customWidth="1"/>
    <col min="11020" max="11264" width="8" style="149"/>
    <col min="11265" max="11265" width="2.85546875" style="149" customWidth="1"/>
    <col min="11266" max="11266" width="11" style="149" customWidth="1"/>
    <col min="11267" max="11267" width="17.140625" style="149" customWidth="1"/>
    <col min="11268" max="11270" width="13.5703125" style="149" customWidth="1"/>
    <col min="11271" max="11271" width="9.85546875" style="149" customWidth="1"/>
    <col min="11272" max="11273" width="8" style="149" customWidth="1"/>
    <col min="11274" max="11274" width="14.42578125" style="149" customWidth="1"/>
    <col min="11275" max="11275" width="23.42578125" style="149" customWidth="1"/>
    <col min="11276" max="11520" width="8" style="149"/>
    <col min="11521" max="11521" width="2.85546875" style="149" customWidth="1"/>
    <col min="11522" max="11522" width="11" style="149" customWidth="1"/>
    <col min="11523" max="11523" width="17.140625" style="149" customWidth="1"/>
    <col min="11524" max="11526" width="13.5703125" style="149" customWidth="1"/>
    <col min="11527" max="11527" width="9.85546875" style="149" customWidth="1"/>
    <col min="11528" max="11529" width="8" style="149" customWidth="1"/>
    <col min="11530" max="11530" width="14.42578125" style="149" customWidth="1"/>
    <col min="11531" max="11531" width="23.42578125" style="149" customWidth="1"/>
    <col min="11532" max="11776" width="8" style="149"/>
    <col min="11777" max="11777" width="2.85546875" style="149" customWidth="1"/>
    <col min="11778" max="11778" width="11" style="149" customWidth="1"/>
    <col min="11779" max="11779" width="17.140625" style="149" customWidth="1"/>
    <col min="11780" max="11782" width="13.5703125" style="149" customWidth="1"/>
    <col min="11783" max="11783" width="9.85546875" style="149" customWidth="1"/>
    <col min="11784" max="11785" width="8" style="149" customWidth="1"/>
    <col min="11786" max="11786" width="14.42578125" style="149" customWidth="1"/>
    <col min="11787" max="11787" width="23.42578125" style="149" customWidth="1"/>
    <col min="11788" max="12032" width="8" style="149"/>
    <col min="12033" max="12033" width="2.85546875" style="149" customWidth="1"/>
    <col min="12034" max="12034" width="11" style="149" customWidth="1"/>
    <col min="12035" max="12035" width="17.140625" style="149" customWidth="1"/>
    <col min="12036" max="12038" width="13.5703125" style="149" customWidth="1"/>
    <col min="12039" max="12039" width="9.85546875" style="149" customWidth="1"/>
    <col min="12040" max="12041" width="8" style="149" customWidth="1"/>
    <col min="12042" max="12042" width="14.42578125" style="149" customWidth="1"/>
    <col min="12043" max="12043" width="23.42578125" style="149" customWidth="1"/>
    <col min="12044" max="12288" width="8" style="149"/>
    <col min="12289" max="12289" width="2.85546875" style="149" customWidth="1"/>
    <col min="12290" max="12290" width="11" style="149" customWidth="1"/>
    <col min="12291" max="12291" width="17.140625" style="149" customWidth="1"/>
    <col min="12292" max="12294" width="13.5703125" style="149" customWidth="1"/>
    <col min="12295" max="12295" width="9.85546875" style="149" customWidth="1"/>
    <col min="12296" max="12297" width="8" style="149" customWidth="1"/>
    <col min="12298" max="12298" width="14.42578125" style="149" customWidth="1"/>
    <col min="12299" max="12299" width="23.42578125" style="149" customWidth="1"/>
    <col min="12300" max="12544" width="8" style="149"/>
    <col min="12545" max="12545" width="2.85546875" style="149" customWidth="1"/>
    <col min="12546" max="12546" width="11" style="149" customWidth="1"/>
    <col min="12547" max="12547" width="17.140625" style="149" customWidth="1"/>
    <col min="12548" max="12550" width="13.5703125" style="149" customWidth="1"/>
    <col min="12551" max="12551" width="9.85546875" style="149" customWidth="1"/>
    <col min="12552" max="12553" width="8" style="149" customWidth="1"/>
    <col min="12554" max="12554" width="14.42578125" style="149" customWidth="1"/>
    <col min="12555" max="12555" width="23.42578125" style="149" customWidth="1"/>
    <col min="12556" max="12800" width="8" style="149"/>
    <col min="12801" max="12801" width="2.85546875" style="149" customWidth="1"/>
    <col min="12802" max="12802" width="11" style="149" customWidth="1"/>
    <col min="12803" max="12803" width="17.140625" style="149" customWidth="1"/>
    <col min="12804" max="12806" width="13.5703125" style="149" customWidth="1"/>
    <col min="12807" max="12807" width="9.85546875" style="149" customWidth="1"/>
    <col min="12808" max="12809" width="8" style="149" customWidth="1"/>
    <col min="12810" max="12810" width="14.42578125" style="149" customWidth="1"/>
    <col min="12811" max="12811" width="23.42578125" style="149" customWidth="1"/>
    <col min="12812" max="13056" width="8" style="149"/>
    <col min="13057" max="13057" width="2.85546875" style="149" customWidth="1"/>
    <col min="13058" max="13058" width="11" style="149" customWidth="1"/>
    <col min="13059" max="13059" width="17.140625" style="149" customWidth="1"/>
    <col min="13060" max="13062" width="13.5703125" style="149" customWidth="1"/>
    <col min="13063" max="13063" width="9.85546875" style="149" customWidth="1"/>
    <col min="13064" max="13065" width="8" style="149" customWidth="1"/>
    <col min="13066" max="13066" width="14.42578125" style="149" customWidth="1"/>
    <col min="13067" max="13067" width="23.42578125" style="149" customWidth="1"/>
    <col min="13068" max="13312" width="8" style="149"/>
    <col min="13313" max="13313" width="2.85546875" style="149" customWidth="1"/>
    <col min="13314" max="13314" width="11" style="149" customWidth="1"/>
    <col min="13315" max="13315" width="17.140625" style="149" customWidth="1"/>
    <col min="13316" max="13318" width="13.5703125" style="149" customWidth="1"/>
    <col min="13319" max="13319" width="9.85546875" style="149" customWidth="1"/>
    <col min="13320" max="13321" width="8" style="149" customWidth="1"/>
    <col min="13322" max="13322" width="14.42578125" style="149" customWidth="1"/>
    <col min="13323" max="13323" width="23.42578125" style="149" customWidth="1"/>
    <col min="13324" max="13568" width="8" style="149"/>
    <col min="13569" max="13569" width="2.85546875" style="149" customWidth="1"/>
    <col min="13570" max="13570" width="11" style="149" customWidth="1"/>
    <col min="13571" max="13571" width="17.140625" style="149" customWidth="1"/>
    <col min="13572" max="13574" width="13.5703125" style="149" customWidth="1"/>
    <col min="13575" max="13575" width="9.85546875" style="149" customWidth="1"/>
    <col min="13576" max="13577" width="8" style="149" customWidth="1"/>
    <col min="13578" max="13578" width="14.42578125" style="149" customWidth="1"/>
    <col min="13579" max="13579" width="23.42578125" style="149" customWidth="1"/>
    <col min="13580" max="13824" width="8" style="149"/>
    <col min="13825" max="13825" width="2.85546875" style="149" customWidth="1"/>
    <col min="13826" max="13826" width="11" style="149" customWidth="1"/>
    <col min="13827" max="13827" width="17.140625" style="149" customWidth="1"/>
    <col min="13828" max="13830" width="13.5703125" style="149" customWidth="1"/>
    <col min="13831" max="13831" width="9.85546875" style="149" customWidth="1"/>
    <col min="13832" max="13833" width="8" style="149" customWidth="1"/>
    <col min="13834" max="13834" width="14.42578125" style="149" customWidth="1"/>
    <col min="13835" max="13835" width="23.42578125" style="149" customWidth="1"/>
    <col min="13836" max="14080" width="8" style="149"/>
    <col min="14081" max="14081" width="2.85546875" style="149" customWidth="1"/>
    <col min="14082" max="14082" width="11" style="149" customWidth="1"/>
    <col min="14083" max="14083" width="17.140625" style="149" customWidth="1"/>
    <col min="14084" max="14086" width="13.5703125" style="149" customWidth="1"/>
    <col min="14087" max="14087" width="9.85546875" style="149" customWidth="1"/>
    <col min="14088" max="14089" width="8" style="149" customWidth="1"/>
    <col min="14090" max="14090" width="14.42578125" style="149" customWidth="1"/>
    <col min="14091" max="14091" width="23.42578125" style="149" customWidth="1"/>
    <col min="14092" max="14336" width="8" style="149"/>
    <col min="14337" max="14337" width="2.85546875" style="149" customWidth="1"/>
    <col min="14338" max="14338" width="11" style="149" customWidth="1"/>
    <col min="14339" max="14339" width="17.140625" style="149" customWidth="1"/>
    <col min="14340" max="14342" width="13.5703125" style="149" customWidth="1"/>
    <col min="14343" max="14343" width="9.85546875" style="149" customWidth="1"/>
    <col min="14344" max="14345" width="8" style="149" customWidth="1"/>
    <col min="14346" max="14346" width="14.42578125" style="149" customWidth="1"/>
    <col min="14347" max="14347" width="23.42578125" style="149" customWidth="1"/>
    <col min="14348" max="14592" width="8" style="149"/>
    <col min="14593" max="14593" width="2.85546875" style="149" customWidth="1"/>
    <col min="14594" max="14594" width="11" style="149" customWidth="1"/>
    <col min="14595" max="14595" width="17.140625" style="149" customWidth="1"/>
    <col min="14596" max="14598" width="13.5703125" style="149" customWidth="1"/>
    <col min="14599" max="14599" width="9.85546875" style="149" customWidth="1"/>
    <col min="14600" max="14601" width="8" style="149" customWidth="1"/>
    <col min="14602" max="14602" width="14.42578125" style="149" customWidth="1"/>
    <col min="14603" max="14603" width="23.42578125" style="149" customWidth="1"/>
    <col min="14604" max="14848" width="8" style="149"/>
    <col min="14849" max="14849" width="2.85546875" style="149" customWidth="1"/>
    <col min="14850" max="14850" width="11" style="149" customWidth="1"/>
    <col min="14851" max="14851" width="17.140625" style="149" customWidth="1"/>
    <col min="14852" max="14854" width="13.5703125" style="149" customWidth="1"/>
    <col min="14855" max="14855" width="9.85546875" style="149" customWidth="1"/>
    <col min="14856" max="14857" width="8" style="149" customWidth="1"/>
    <col min="14858" max="14858" width="14.42578125" style="149" customWidth="1"/>
    <col min="14859" max="14859" width="23.42578125" style="149" customWidth="1"/>
    <col min="14860" max="15104" width="8" style="149"/>
    <col min="15105" max="15105" width="2.85546875" style="149" customWidth="1"/>
    <col min="15106" max="15106" width="11" style="149" customWidth="1"/>
    <col min="15107" max="15107" width="17.140625" style="149" customWidth="1"/>
    <col min="15108" max="15110" width="13.5703125" style="149" customWidth="1"/>
    <col min="15111" max="15111" width="9.85546875" style="149" customWidth="1"/>
    <col min="15112" max="15113" width="8" style="149" customWidth="1"/>
    <col min="15114" max="15114" width="14.42578125" style="149" customWidth="1"/>
    <col min="15115" max="15115" width="23.42578125" style="149" customWidth="1"/>
    <col min="15116" max="15360" width="8" style="149"/>
    <col min="15361" max="15361" width="2.85546875" style="149" customWidth="1"/>
    <col min="15362" max="15362" width="11" style="149" customWidth="1"/>
    <col min="15363" max="15363" width="17.140625" style="149" customWidth="1"/>
    <col min="15364" max="15366" width="13.5703125" style="149" customWidth="1"/>
    <col min="15367" max="15367" width="9.85546875" style="149" customWidth="1"/>
    <col min="15368" max="15369" width="8" style="149" customWidth="1"/>
    <col min="15370" max="15370" width="14.42578125" style="149" customWidth="1"/>
    <col min="15371" max="15371" width="23.42578125" style="149" customWidth="1"/>
    <col min="15372" max="15616" width="8" style="149"/>
    <col min="15617" max="15617" width="2.85546875" style="149" customWidth="1"/>
    <col min="15618" max="15618" width="11" style="149" customWidth="1"/>
    <col min="15619" max="15619" width="17.140625" style="149" customWidth="1"/>
    <col min="15620" max="15622" width="13.5703125" style="149" customWidth="1"/>
    <col min="15623" max="15623" width="9.85546875" style="149" customWidth="1"/>
    <col min="15624" max="15625" width="8" style="149" customWidth="1"/>
    <col min="15626" max="15626" width="14.42578125" style="149" customWidth="1"/>
    <col min="15627" max="15627" width="23.42578125" style="149" customWidth="1"/>
    <col min="15628" max="15872" width="8" style="149"/>
    <col min="15873" max="15873" width="2.85546875" style="149" customWidth="1"/>
    <col min="15874" max="15874" width="11" style="149" customWidth="1"/>
    <col min="15875" max="15875" width="17.140625" style="149" customWidth="1"/>
    <col min="15876" max="15878" width="13.5703125" style="149" customWidth="1"/>
    <col min="15879" max="15879" width="9.85546875" style="149" customWidth="1"/>
    <col min="15880" max="15881" width="8" style="149" customWidth="1"/>
    <col min="15882" max="15882" width="14.42578125" style="149" customWidth="1"/>
    <col min="15883" max="15883" width="23.42578125" style="149" customWidth="1"/>
    <col min="15884" max="16128" width="8" style="149"/>
    <col min="16129" max="16129" width="2.85546875" style="149" customWidth="1"/>
    <col min="16130" max="16130" width="11" style="149" customWidth="1"/>
    <col min="16131" max="16131" width="17.140625" style="149" customWidth="1"/>
    <col min="16132" max="16134" width="13.5703125" style="149" customWidth="1"/>
    <col min="16135" max="16135" width="9.85546875" style="149" customWidth="1"/>
    <col min="16136" max="16137" width="8" style="149" customWidth="1"/>
    <col min="16138" max="16138" width="14.42578125" style="149" customWidth="1"/>
    <col min="16139" max="16139" width="23.42578125" style="149" customWidth="1"/>
    <col min="16140" max="16384" width="8" style="149"/>
  </cols>
  <sheetData>
    <row r="1" spans="1:11" ht="15.75" x14ac:dyDescent="0.25">
      <c r="A1" s="166"/>
      <c r="B1" s="167" t="s">
        <v>26</v>
      </c>
    </row>
    <row r="2" spans="1:11" ht="9.75" customHeight="1" x14ac:dyDescent="0.2"/>
    <row r="3" spans="1:11" s="158" customFormat="1" ht="16.5" customHeight="1" x14ac:dyDescent="0.2">
      <c r="B3" s="917" t="s">
        <v>27</v>
      </c>
      <c r="C3" s="917"/>
      <c r="D3" s="917"/>
      <c r="E3" s="917"/>
      <c r="F3" s="917"/>
      <c r="G3" s="917"/>
      <c r="H3" s="917"/>
      <c r="I3" s="917"/>
      <c r="J3" s="917"/>
      <c r="K3" s="917"/>
    </row>
    <row r="4" spans="1:11" ht="9.75" customHeight="1" x14ac:dyDescent="0.25">
      <c r="C4" s="168"/>
    </row>
    <row r="5" spans="1:11" s="158" customFormat="1" ht="15.75" x14ac:dyDescent="0.25">
      <c r="B5" s="918" t="s">
        <v>28</v>
      </c>
      <c r="C5" s="918"/>
      <c r="D5" s="918"/>
      <c r="E5" s="918"/>
      <c r="F5" s="918"/>
      <c r="G5" s="918"/>
      <c r="H5" s="918"/>
      <c r="I5" s="918"/>
      <c r="J5" s="918"/>
      <c r="K5" s="918"/>
    </row>
    <row r="6" spans="1:11" ht="7.5" customHeight="1" x14ac:dyDescent="0.25">
      <c r="B6" s="169"/>
      <c r="C6" s="170"/>
      <c r="D6" s="171"/>
      <c r="F6" s="171"/>
      <c r="G6" s="172"/>
      <c r="H6" s="172"/>
      <c r="I6" s="172"/>
      <c r="J6" s="172"/>
    </row>
    <row r="7" spans="1:11" s="173" customFormat="1" ht="40.5" customHeight="1" x14ac:dyDescent="0.2">
      <c r="B7" s="919" t="s">
        <v>29</v>
      </c>
      <c r="C7" s="919"/>
      <c r="D7" s="919"/>
      <c r="E7" s="919"/>
      <c r="F7" s="919"/>
      <c r="G7" s="919"/>
      <c r="H7" s="919"/>
      <c r="I7" s="919"/>
      <c r="J7" s="919"/>
      <c r="K7" s="919"/>
    </row>
    <row r="8" spans="1:11" s="173" customFormat="1" ht="7.5" customHeight="1" x14ac:dyDescent="0.2">
      <c r="B8" s="174"/>
      <c r="C8" s="175"/>
      <c r="D8" s="176"/>
      <c r="E8" s="177"/>
      <c r="F8" s="176"/>
      <c r="G8" s="178"/>
      <c r="H8" s="178"/>
      <c r="I8" s="178"/>
      <c r="J8" s="178"/>
      <c r="K8" s="177"/>
    </row>
    <row r="9" spans="1:11" s="173" customFormat="1" ht="25.5" customHeight="1" x14ac:dyDescent="0.2">
      <c r="B9" s="919" t="s">
        <v>30</v>
      </c>
      <c r="C9" s="919"/>
      <c r="D9" s="919"/>
      <c r="E9" s="919"/>
      <c r="F9" s="919"/>
      <c r="G9" s="919"/>
      <c r="H9" s="919"/>
      <c r="I9" s="919"/>
      <c r="J9" s="919"/>
      <c r="K9" s="919"/>
    </row>
    <row r="10" spans="1:11" s="173" customFormat="1" ht="4.5" customHeight="1" x14ac:dyDescent="0.2">
      <c r="B10" s="179"/>
      <c r="C10" s="179"/>
      <c r="D10" s="179"/>
      <c r="E10" s="179"/>
      <c r="F10" s="179"/>
      <c r="G10" s="179"/>
      <c r="H10" s="179"/>
      <c r="I10" s="179"/>
      <c r="J10" s="179"/>
      <c r="K10" s="179"/>
    </row>
    <row r="11" spans="1:11" s="180" customFormat="1" ht="39" customHeight="1" x14ac:dyDescent="0.2">
      <c r="B11" s="919" t="s">
        <v>31</v>
      </c>
      <c r="C11" s="919"/>
      <c r="D11" s="919"/>
      <c r="E11" s="919"/>
      <c r="F11" s="919"/>
      <c r="G11" s="919"/>
      <c r="H11" s="919"/>
      <c r="I11" s="919"/>
      <c r="J11" s="919"/>
      <c r="K11" s="919"/>
    </row>
    <row r="12" spans="1:11" s="173" customFormat="1" ht="4.5" customHeight="1" x14ac:dyDescent="0.2">
      <c r="B12" s="175"/>
      <c r="C12" s="175"/>
      <c r="D12" s="175"/>
      <c r="E12" s="175"/>
      <c r="F12" s="175"/>
      <c r="G12" s="175"/>
      <c r="H12" s="175"/>
      <c r="I12" s="175"/>
      <c r="J12" s="175"/>
      <c r="K12" s="175"/>
    </row>
    <row r="13" spans="1:11" s="173" customFormat="1" ht="25.5" customHeight="1" x14ac:dyDescent="0.2">
      <c r="B13" s="919" t="s">
        <v>32</v>
      </c>
      <c r="C13" s="919"/>
      <c r="D13" s="919"/>
      <c r="E13" s="919"/>
      <c r="F13" s="919"/>
      <c r="G13" s="919"/>
      <c r="H13" s="919"/>
      <c r="I13" s="919"/>
      <c r="J13" s="919"/>
      <c r="K13" s="919"/>
    </row>
    <row r="14" spans="1:11" s="173" customFormat="1" ht="4.5" customHeight="1" x14ac:dyDescent="0.2">
      <c r="B14" s="175"/>
      <c r="C14" s="175"/>
      <c r="D14" s="175"/>
      <c r="E14" s="175"/>
      <c r="F14" s="175"/>
      <c r="G14" s="175"/>
      <c r="H14" s="175"/>
      <c r="I14" s="175"/>
      <c r="J14" s="175"/>
      <c r="K14" s="175"/>
    </row>
    <row r="15" spans="1:11" s="181" customFormat="1" ht="26.25" customHeight="1" x14ac:dyDescent="0.2">
      <c r="A15" s="158"/>
      <c r="B15" s="920" t="s">
        <v>33</v>
      </c>
      <c r="C15" s="920"/>
      <c r="D15" s="920"/>
      <c r="E15" s="920"/>
      <c r="F15" s="920"/>
      <c r="G15" s="920"/>
      <c r="H15" s="920"/>
      <c r="I15" s="920"/>
      <c r="J15" s="920"/>
      <c r="K15" s="920"/>
    </row>
    <row r="16" spans="1:11" s="173" customFormat="1" ht="4.5" customHeight="1" x14ac:dyDescent="0.2">
      <c r="B16" s="865"/>
      <c r="C16" s="865"/>
      <c r="D16" s="865"/>
      <c r="E16" s="865"/>
      <c r="F16" s="865"/>
      <c r="G16" s="865"/>
      <c r="H16" s="865"/>
      <c r="I16" s="865"/>
      <c r="J16" s="865"/>
      <c r="K16" s="865"/>
    </row>
    <row r="17" spans="2:11" s="173" customFormat="1" ht="40.5" customHeight="1" x14ac:dyDescent="0.2">
      <c r="B17" s="920" t="s">
        <v>34</v>
      </c>
      <c r="C17" s="920"/>
      <c r="D17" s="920"/>
      <c r="E17" s="920"/>
      <c r="F17" s="920"/>
      <c r="G17" s="920"/>
      <c r="H17" s="920"/>
      <c r="I17" s="920"/>
      <c r="J17" s="920"/>
      <c r="K17" s="920"/>
    </row>
    <row r="18" spans="2:11" s="173" customFormat="1" ht="4.5" customHeight="1" x14ac:dyDescent="0.2">
      <c r="B18" s="179"/>
      <c r="C18" s="179"/>
      <c r="D18" s="179"/>
      <c r="E18" s="179"/>
      <c r="F18" s="179"/>
      <c r="G18" s="179"/>
      <c r="H18" s="179"/>
      <c r="I18" s="179"/>
      <c r="J18" s="179"/>
      <c r="K18" s="179"/>
    </row>
    <row r="19" spans="2:11" s="173" customFormat="1" ht="26.25" customHeight="1" x14ac:dyDescent="0.2">
      <c r="B19" s="916" t="s">
        <v>35</v>
      </c>
      <c r="C19" s="916"/>
      <c r="D19" s="916"/>
      <c r="E19" s="916"/>
      <c r="F19" s="916"/>
      <c r="G19" s="916"/>
      <c r="H19" s="916"/>
      <c r="I19" s="916"/>
      <c r="J19" s="916"/>
      <c r="K19" s="916"/>
    </row>
    <row r="20" spans="2:11" s="173" customFormat="1" ht="4.5" customHeight="1" x14ac:dyDescent="0.2">
      <c r="B20" s="182"/>
      <c r="C20" s="182"/>
      <c r="D20" s="182"/>
      <c r="E20" s="182"/>
      <c r="F20" s="182"/>
      <c r="G20" s="182"/>
      <c r="H20" s="182"/>
      <c r="I20" s="182"/>
      <c r="J20" s="182"/>
      <c r="K20" s="182"/>
    </row>
    <row r="21" spans="2:11" s="173" customFormat="1" ht="29.25" customHeight="1" x14ac:dyDescent="0.2">
      <c r="B21" s="921" t="s">
        <v>36</v>
      </c>
      <c r="C21" s="921"/>
      <c r="D21" s="921"/>
      <c r="E21" s="921"/>
      <c r="F21" s="921"/>
      <c r="G21" s="921"/>
      <c r="H21" s="921"/>
      <c r="I21" s="921"/>
      <c r="J21" s="921"/>
      <c r="K21" s="921"/>
    </row>
    <row r="22" spans="2:11" s="173" customFormat="1" ht="26.25" customHeight="1" x14ac:dyDescent="0.2">
      <c r="B22" s="921" t="s">
        <v>37</v>
      </c>
      <c r="C22" s="921"/>
      <c r="D22" s="921"/>
      <c r="E22" s="921"/>
      <c r="F22" s="921"/>
      <c r="G22" s="921"/>
      <c r="H22" s="921"/>
      <c r="I22" s="921"/>
      <c r="J22" s="921"/>
      <c r="K22" s="921"/>
    </row>
    <row r="23" spans="2:11" s="173" customFormat="1" ht="6.75" customHeight="1" x14ac:dyDescent="0.2">
      <c r="B23" s="183"/>
      <c r="C23" s="865"/>
      <c r="D23" s="865"/>
      <c r="E23" s="865"/>
      <c r="F23" s="865"/>
      <c r="G23" s="865"/>
      <c r="H23" s="865"/>
      <c r="I23" s="865"/>
      <c r="J23" s="865"/>
      <c r="K23" s="865"/>
    </row>
    <row r="24" spans="2:11" s="173" customFormat="1" ht="38.25" customHeight="1" x14ac:dyDescent="0.2">
      <c r="B24" s="916" t="s">
        <v>38</v>
      </c>
      <c r="C24" s="916"/>
      <c r="D24" s="916"/>
      <c r="E24" s="916"/>
      <c r="F24" s="916"/>
      <c r="G24" s="916"/>
      <c r="H24" s="916"/>
      <c r="I24" s="916"/>
      <c r="J24" s="916"/>
      <c r="K24" s="916"/>
    </row>
    <row r="25" spans="2:11" s="173" customFormat="1" ht="15.6" customHeight="1" x14ac:dyDescent="0.2">
      <c r="B25" s="923" t="s">
        <v>39</v>
      </c>
      <c r="C25" s="924"/>
      <c r="D25" s="924"/>
      <c r="E25" s="924"/>
      <c r="F25" s="924"/>
      <c r="G25" s="924"/>
      <c r="H25" s="924"/>
      <c r="I25" s="924"/>
      <c r="J25" s="924"/>
      <c r="K25" s="924"/>
    </row>
    <row r="26" spans="2:11" s="173" customFormat="1" ht="44.1" customHeight="1" x14ac:dyDescent="0.2">
      <c r="B26" s="916" t="s">
        <v>40</v>
      </c>
      <c r="C26" s="925"/>
      <c r="D26" s="925"/>
      <c r="E26" s="925"/>
      <c r="F26" s="925"/>
      <c r="G26" s="925"/>
      <c r="H26" s="925"/>
      <c r="I26" s="925"/>
      <c r="J26" s="925"/>
      <c r="K26" s="925"/>
    </row>
    <row r="27" spans="2:11" ht="10.5" customHeight="1" x14ac:dyDescent="0.2">
      <c r="B27" s="182"/>
      <c r="C27" s="182"/>
      <c r="D27" s="182"/>
      <c r="E27" s="182"/>
      <c r="F27" s="182"/>
      <c r="G27" s="182"/>
      <c r="H27" s="182"/>
      <c r="I27" s="182"/>
      <c r="J27" s="182"/>
      <c r="K27" s="182"/>
    </row>
    <row r="28" spans="2:11" s="173" customFormat="1" ht="8.25" customHeight="1" x14ac:dyDescent="0.2">
      <c r="B28" s="916"/>
      <c r="C28" s="916"/>
      <c r="D28" s="916"/>
      <c r="E28" s="916"/>
      <c r="F28" s="916"/>
      <c r="G28" s="916"/>
      <c r="H28" s="916"/>
      <c r="I28" s="916"/>
      <c r="J28" s="916"/>
      <c r="K28" s="916"/>
    </row>
    <row r="29" spans="2:11" ht="0.75" customHeight="1" x14ac:dyDescent="0.2">
      <c r="B29" s="184"/>
      <c r="C29" s="866"/>
      <c r="D29" s="866"/>
      <c r="E29" s="866"/>
      <c r="F29" s="866"/>
      <c r="G29" s="866"/>
      <c r="H29" s="866"/>
      <c r="I29" s="866"/>
      <c r="J29" s="866"/>
      <c r="K29" s="185"/>
    </row>
    <row r="30" spans="2:11" s="158" customFormat="1" ht="15.75" x14ac:dyDescent="0.25">
      <c r="B30" s="926" t="s">
        <v>41</v>
      </c>
      <c r="C30" s="926"/>
      <c r="D30" s="926"/>
      <c r="E30" s="926"/>
      <c r="F30" s="926"/>
      <c r="G30" s="926"/>
      <c r="H30" s="926"/>
      <c r="I30" s="926"/>
      <c r="J30" s="926"/>
      <c r="K30" s="926"/>
    </row>
    <row r="31" spans="2:11" ht="7.5" customHeight="1" x14ac:dyDescent="0.25">
      <c r="B31" s="186"/>
      <c r="C31" s="187"/>
      <c r="D31" s="186"/>
      <c r="E31" s="187"/>
      <c r="F31" s="186"/>
      <c r="G31" s="187"/>
      <c r="H31" s="186"/>
      <c r="I31" s="187"/>
      <c r="J31" s="186"/>
      <c r="K31" s="187"/>
    </row>
    <row r="32" spans="2:11" ht="7.5" customHeight="1" x14ac:dyDescent="0.2">
      <c r="B32" s="927"/>
      <c r="C32" s="927"/>
      <c r="D32" s="927"/>
      <c r="E32" s="927"/>
      <c r="F32" s="927"/>
      <c r="G32" s="927"/>
      <c r="H32" s="927"/>
      <c r="I32" s="927"/>
      <c r="J32" s="927"/>
      <c r="K32" s="927"/>
    </row>
    <row r="33" spans="2:11" s="181" customFormat="1" ht="15.75" customHeight="1" x14ac:dyDescent="0.2">
      <c r="B33" s="188" t="s">
        <v>42</v>
      </c>
      <c r="C33" s="922" t="s">
        <v>43</v>
      </c>
      <c r="D33" s="922"/>
      <c r="E33" s="922"/>
      <c r="F33" s="922"/>
      <c r="G33" s="922"/>
      <c r="H33" s="922"/>
      <c r="I33" s="922"/>
      <c r="J33" s="922"/>
      <c r="K33" s="922"/>
    </row>
    <row r="34" spans="2:11" s="181" customFormat="1" ht="26.25" customHeight="1" x14ac:dyDescent="0.2">
      <c r="B34" s="188" t="s">
        <v>42</v>
      </c>
      <c r="C34" s="922" t="s">
        <v>44</v>
      </c>
      <c r="D34" s="922"/>
      <c r="E34" s="922"/>
      <c r="F34" s="922"/>
      <c r="G34" s="922"/>
      <c r="H34" s="922"/>
      <c r="I34" s="922"/>
      <c r="J34" s="922"/>
      <c r="K34" s="922"/>
    </row>
    <row r="35" spans="2:11" s="189" customFormat="1" ht="68.25" customHeight="1" x14ac:dyDescent="0.2">
      <c r="B35" s="188" t="s">
        <v>42</v>
      </c>
      <c r="C35" s="922" t="s">
        <v>45</v>
      </c>
      <c r="D35" s="922"/>
      <c r="E35" s="922"/>
      <c r="F35" s="922"/>
      <c r="G35" s="922"/>
      <c r="H35" s="922"/>
      <c r="I35" s="922"/>
      <c r="J35" s="922"/>
      <c r="K35" s="922"/>
    </row>
    <row r="36" spans="2:11" s="181" customFormat="1" ht="42.75" customHeight="1" x14ac:dyDescent="0.2">
      <c r="B36" s="190" t="s">
        <v>42</v>
      </c>
      <c r="C36" s="922" t="s">
        <v>46</v>
      </c>
      <c r="D36" s="922"/>
      <c r="E36" s="922"/>
      <c r="F36" s="922"/>
      <c r="G36" s="922"/>
      <c r="H36" s="922"/>
      <c r="I36" s="922"/>
      <c r="J36" s="922"/>
      <c r="K36" s="922"/>
    </row>
    <row r="37" spans="2:11" s="181" customFormat="1" ht="27.75" customHeight="1" x14ac:dyDescent="0.2">
      <c r="B37" s="190" t="s">
        <v>42</v>
      </c>
      <c r="C37" s="928" t="s">
        <v>47</v>
      </c>
      <c r="D37" s="928"/>
      <c r="E37" s="928"/>
      <c r="F37" s="928"/>
      <c r="G37" s="928"/>
      <c r="H37" s="928"/>
      <c r="I37" s="928"/>
      <c r="J37" s="928"/>
      <c r="K37" s="928"/>
    </row>
    <row r="38" spans="2:11" s="173" customFormat="1" ht="15.75" customHeight="1" x14ac:dyDescent="0.2">
      <c r="B38" s="190" t="s">
        <v>42</v>
      </c>
      <c r="C38" s="922" t="s">
        <v>48</v>
      </c>
      <c r="D38" s="922"/>
      <c r="E38" s="922"/>
      <c r="F38" s="922"/>
      <c r="G38" s="922"/>
      <c r="H38" s="922"/>
      <c r="I38" s="922"/>
      <c r="J38" s="922"/>
      <c r="K38" s="922"/>
    </row>
    <row r="39" spans="2:11" s="181" customFormat="1" ht="15.75" customHeight="1" x14ac:dyDescent="0.2">
      <c r="B39" s="190" t="s">
        <v>42</v>
      </c>
      <c r="C39" s="922" t="s">
        <v>49</v>
      </c>
      <c r="D39" s="922"/>
      <c r="E39" s="922"/>
      <c r="F39" s="922"/>
      <c r="G39" s="922"/>
      <c r="H39" s="922"/>
      <c r="I39" s="922"/>
      <c r="J39" s="922"/>
      <c r="K39" s="922"/>
    </row>
    <row r="40" spans="2:11" s="181" customFormat="1" ht="27.75" customHeight="1" x14ac:dyDescent="0.2">
      <c r="B40" s="190" t="s">
        <v>42</v>
      </c>
      <c r="C40" s="922" t="s">
        <v>50</v>
      </c>
      <c r="D40" s="922"/>
      <c r="E40" s="922"/>
      <c r="F40" s="922"/>
      <c r="G40" s="922"/>
      <c r="H40" s="922"/>
      <c r="I40" s="922"/>
      <c r="J40" s="922"/>
      <c r="K40" s="922"/>
    </row>
    <row r="41" spans="2:11" s="173" customFormat="1" ht="10.5" customHeight="1" x14ac:dyDescent="0.2">
      <c r="B41" s="190"/>
      <c r="C41" s="921"/>
      <c r="D41" s="921"/>
      <c r="E41" s="921"/>
      <c r="F41" s="921"/>
      <c r="G41" s="921"/>
      <c r="H41" s="921"/>
      <c r="I41" s="921"/>
      <c r="J41" s="921"/>
      <c r="K41" s="921"/>
    </row>
    <row r="42" spans="2:11" s="177" customFormat="1" ht="15.75" customHeight="1" x14ac:dyDescent="0.2">
      <c r="B42" s="191" t="s">
        <v>51</v>
      </c>
      <c r="C42" s="191"/>
      <c r="D42" s="191"/>
      <c r="E42" s="868"/>
      <c r="F42" s="868"/>
      <c r="G42" s="192"/>
      <c r="H42" s="192"/>
      <c r="I42" s="192"/>
      <c r="J42" s="192"/>
      <c r="K42" s="192"/>
    </row>
    <row r="43" spans="2:11" s="194" customFormat="1" ht="2.25" customHeight="1" x14ac:dyDescent="0.2">
      <c r="B43" s="193"/>
      <c r="C43" s="867"/>
      <c r="D43" s="867"/>
      <c r="E43" s="867"/>
      <c r="F43" s="867"/>
      <c r="G43" s="867"/>
      <c r="H43" s="867"/>
      <c r="I43" s="867"/>
      <c r="J43" s="867"/>
      <c r="K43" s="867"/>
    </row>
    <row r="44" spans="2:11" s="194" customFormat="1" ht="13.5" customHeight="1" x14ac:dyDescent="0.2">
      <c r="B44" s="195" t="s">
        <v>52</v>
      </c>
      <c r="C44" s="196" t="s">
        <v>53</v>
      </c>
      <c r="D44" s="197"/>
      <c r="E44" s="197"/>
      <c r="F44" s="197"/>
      <c r="G44" s="197"/>
      <c r="H44" s="197"/>
      <c r="I44" s="197"/>
      <c r="J44" s="197"/>
      <c r="K44" s="197"/>
    </row>
    <row r="45" spans="2:11" s="194" customFormat="1" ht="14.25" x14ac:dyDescent="0.2">
      <c r="B45" s="195" t="s">
        <v>52</v>
      </c>
      <c r="C45" s="196" t="s">
        <v>54</v>
      </c>
      <c r="D45" s="196"/>
      <c r="E45" s="196"/>
      <c r="F45" s="196"/>
      <c r="G45" s="196"/>
      <c r="H45" s="196"/>
      <c r="I45" s="196"/>
      <c r="J45" s="196"/>
      <c r="K45" s="196"/>
    </row>
    <row r="46" spans="2:11" s="194" customFormat="1" ht="14.25" customHeight="1" x14ac:dyDescent="0.2">
      <c r="B46" s="195" t="s">
        <v>52</v>
      </c>
      <c r="C46" s="196" t="s">
        <v>55</v>
      </c>
      <c r="D46" s="867"/>
      <c r="E46" s="867"/>
      <c r="F46" s="867"/>
      <c r="G46" s="867"/>
      <c r="H46" s="867"/>
      <c r="I46" s="867"/>
      <c r="J46" s="867"/>
      <c r="K46" s="867"/>
    </row>
    <row r="47" spans="2:11" s="194" customFormat="1" ht="30" customHeight="1" x14ac:dyDescent="0.2">
      <c r="B47" s="198" t="s">
        <v>52</v>
      </c>
      <c r="C47" s="932" t="s">
        <v>56</v>
      </c>
      <c r="D47" s="932"/>
      <c r="E47" s="932"/>
      <c r="F47" s="932"/>
      <c r="G47" s="932"/>
      <c r="H47" s="932"/>
      <c r="I47" s="932"/>
      <c r="J47" s="932"/>
      <c r="K47" s="932"/>
    </row>
    <row r="48" spans="2:11" s="187" customFormat="1" ht="9.75" customHeight="1" x14ac:dyDescent="0.2">
      <c r="B48" s="195"/>
      <c r="C48" s="199"/>
      <c r="D48" s="878"/>
      <c r="E48" s="878"/>
      <c r="F48" s="878"/>
      <c r="G48" s="878"/>
      <c r="H48" s="878"/>
      <c r="I48" s="878"/>
      <c r="J48" s="878"/>
      <c r="K48" s="878"/>
    </row>
    <row r="49" spans="2:12" s="158" customFormat="1" ht="15.75" customHeight="1" x14ac:dyDescent="0.2">
      <c r="B49" s="933" t="s">
        <v>57</v>
      </c>
      <c r="C49" s="933"/>
      <c r="D49" s="933"/>
      <c r="E49" s="933"/>
      <c r="F49" s="933"/>
      <c r="G49" s="933"/>
      <c r="H49" s="933"/>
      <c r="I49" s="933"/>
      <c r="J49" s="933"/>
      <c r="K49" s="933"/>
    </row>
    <row r="50" spans="2:12" ht="7.5" customHeight="1" x14ac:dyDescent="0.2">
      <c r="B50" s="177"/>
      <c r="C50" s="177"/>
      <c r="D50" s="865"/>
      <c r="E50" s="865"/>
      <c r="F50" s="177"/>
      <c r="G50" s="865"/>
      <c r="H50" s="865"/>
      <c r="I50" s="865"/>
      <c r="J50" s="865"/>
      <c r="K50" s="200"/>
    </row>
    <row r="51" spans="2:12" ht="24" customHeight="1" x14ac:dyDescent="0.2">
      <c r="B51" s="934" t="s">
        <v>58</v>
      </c>
      <c r="C51" s="935"/>
      <c r="D51" s="935"/>
      <c r="E51" s="935"/>
      <c r="F51" s="935"/>
      <c r="G51" s="935"/>
      <c r="H51" s="935"/>
      <c r="I51" s="935"/>
      <c r="J51" s="935"/>
      <c r="K51" s="936"/>
      <c r="L51" s="201"/>
    </row>
    <row r="52" spans="2:12" ht="95.25" customHeight="1" x14ac:dyDescent="0.2">
      <c r="B52" s="929" t="s">
        <v>59</v>
      </c>
      <c r="C52" s="930"/>
      <c r="D52" s="930"/>
      <c r="E52" s="930"/>
      <c r="F52" s="930"/>
      <c r="G52" s="930"/>
      <c r="H52" s="930"/>
      <c r="I52" s="930"/>
      <c r="J52" s="930"/>
      <c r="K52" s="931"/>
    </row>
    <row r="53" spans="2:12" ht="24" customHeight="1" x14ac:dyDescent="0.2">
      <c r="B53" s="934" t="s">
        <v>60</v>
      </c>
      <c r="C53" s="935"/>
      <c r="D53" s="935"/>
      <c r="E53" s="935"/>
      <c r="F53" s="935"/>
      <c r="G53" s="935"/>
      <c r="H53" s="935"/>
      <c r="I53" s="935"/>
      <c r="J53" s="935"/>
      <c r="K53" s="936"/>
    </row>
    <row r="54" spans="2:12" ht="90" customHeight="1" x14ac:dyDescent="0.2">
      <c r="B54" s="929" t="s">
        <v>61</v>
      </c>
      <c r="C54" s="930"/>
      <c r="D54" s="930"/>
      <c r="E54" s="930"/>
      <c r="F54" s="930"/>
      <c r="G54" s="930"/>
      <c r="H54" s="930"/>
      <c r="I54" s="930"/>
      <c r="J54" s="930"/>
      <c r="K54" s="931"/>
    </row>
    <row r="55" spans="2:12" ht="24" customHeight="1" x14ac:dyDescent="0.2">
      <c r="B55" s="934" t="s">
        <v>62</v>
      </c>
      <c r="C55" s="935"/>
      <c r="D55" s="935"/>
      <c r="E55" s="935"/>
      <c r="F55" s="935"/>
      <c r="G55" s="935"/>
      <c r="H55" s="935"/>
      <c r="I55" s="935"/>
      <c r="J55" s="935"/>
      <c r="K55" s="936"/>
    </row>
    <row r="56" spans="2:12" ht="63.75" customHeight="1" x14ac:dyDescent="0.2">
      <c r="B56" s="929" t="s">
        <v>63</v>
      </c>
      <c r="C56" s="930"/>
      <c r="D56" s="930"/>
      <c r="E56" s="930"/>
      <c r="F56" s="930"/>
      <c r="G56" s="930"/>
      <c r="H56" s="930"/>
      <c r="I56" s="930"/>
      <c r="J56" s="930"/>
      <c r="K56" s="931"/>
    </row>
    <row r="57" spans="2:12" ht="24" customHeight="1" x14ac:dyDescent="0.2">
      <c r="B57" s="934" t="s">
        <v>64</v>
      </c>
      <c r="C57" s="935"/>
      <c r="D57" s="935"/>
      <c r="E57" s="935"/>
      <c r="F57" s="935"/>
      <c r="G57" s="935"/>
      <c r="H57" s="935"/>
      <c r="I57" s="935"/>
      <c r="J57" s="935"/>
      <c r="K57" s="936"/>
    </row>
    <row r="58" spans="2:12" ht="67.5" customHeight="1" x14ac:dyDescent="0.2">
      <c r="B58" s="929" t="s">
        <v>65</v>
      </c>
      <c r="C58" s="930"/>
      <c r="D58" s="930"/>
      <c r="E58" s="930"/>
      <c r="F58" s="930"/>
      <c r="G58" s="930"/>
      <c r="H58" s="930"/>
      <c r="I58" s="930"/>
      <c r="J58" s="930"/>
      <c r="K58" s="931"/>
    </row>
    <row r="59" spans="2:12" ht="24" customHeight="1" x14ac:dyDescent="0.2">
      <c r="B59" s="934" t="s">
        <v>66</v>
      </c>
      <c r="C59" s="935"/>
      <c r="D59" s="935"/>
      <c r="E59" s="935"/>
      <c r="F59" s="935"/>
      <c r="G59" s="935"/>
      <c r="H59" s="935"/>
      <c r="I59" s="935"/>
      <c r="J59" s="935"/>
      <c r="K59" s="936"/>
    </row>
    <row r="60" spans="2:12" ht="27" customHeight="1" x14ac:dyDescent="0.2">
      <c r="B60" s="929" t="s">
        <v>67</v>
      </c>
      <c r="C60" s="930"/>
      <c r="D60" s="930"/>
      <c r="E60" s="930"/>
      <c r="F60" s="930"/>
      <c r="G60" s="930"/>
      <c r="H60" s="930"/>
      <c r="I60" s="930"/>
      <c r="J60" s="930"/>
      <c r="K60" s="931"/>
    </row>
    <row r="61" spans="2:12" s="158" customFormat="1" ht="24" customHeight="1" x14ac:dyDescent="0.2">
      <c r="B61" s="934" t="s">
        <v>68</v>
      </c>
      <c r="C61" s="935"/>
      <c r="D61" s="935"/>
      <c r="E61" s="935"/>
      <c r="F61" s="935"/>
      <c r="G61" s="935"/>
      <c r="H61" s="935"/>
      <c r="I61" s="935"/>
      <c r="J61" s="935"/>
      <c r="K61" s="936"/>
    </row>
    <row r="62" spans="2:12" ht="67.5" customHeight="1" x14ac:dyDescent="0.2">
      <c r="B62" s="929" t="s">
        <v>69</v>
      </c>
      <c r="C62" s="930"/>
      <c r="D62" s="930"/>
      <c r="E62" s="930"/>
      <c r="F62" s="930"/>
      <c r="G62" s="930"/>
      <c r="H62" s="930"/>
      <c r="I62" s="930"/>
      <c r="J62" s="930"/>
      <c r="K62" s="931"/>
    </row>
    <row r="63" spans="2:12" ht="24" customHeight="1" x14ac:dyDescent="0.2">
      <c r="B63" s="867"/>
      <c r="C63" s="867"/>
      <c r="D63" s="867"/>
      <c r="E63" s="867"/>
      <c r="F63" s="867"/>
      <c r="G63" s="867"/>
      <c r="H63" s="867"/>
      <c r="I63" s="867"/>
      <c r="J63" s="867"/>
      <c r="K63" s="867"/>
    </row>
    <row r="64" spans="2:12" ht="15.75" customHeight="1" x14ac:dyDescent="0.25">
      <c r="B64" s="937" t="s">
        <v>70</v>
      </c>
      <c r="C64" s="937"/>
      <c r="D64" s="937"/>
      <c r="E64" s="937"/>
      <c r="F64" s="937"/>
      <c r="G64" s="937"/>
      <c r="H64" s="937"/>
      <c r="I64" s="937"/>
      <c r="J64" s="937"/>
      <c r="K64" s="937"/>
    </row>
    <row r="65" spans="2:11" ht="24" customHeight="1" x14ac:dyDescent="0.2">
      <c r="B65" s="173"/>
      <c r="C65" s="173"/>
      <c r="D65" s="173"/>
      <c r="E65" s="173"/>
      <c r="F65" s="173"/>
      <c r="G65" s="173"/>
      <c r="H65" s="173"/>
      <c r="I65" s="173"/>
      <c r="J65" s="173"/>
      <c r="K65" s="173"/>
    </row>
    <row r="66" spans="2:11" ht="25.35" customHeight="1" x14ac:dyDescent="0.2">
      <c r="B66" s="173"/>
      <c r="C66" s="202" t="s">
        <v>71</v>
      </c>
      <c r="D66" s="203" t="s">
        <v>72</v>
      </c>
      <c r="E66" s="203" t="s">
        <v>73</v>
      </c>
      <c r="F66" s="173"/>
      <c r="G66" s="173"/>
      <c r="H66" s="173"/>
      <c r="I66" s="173"/>
      <c r="J66" s="173"/>
      <c r="K66" s="173"/>
    </row>
    <row r="67" spans="2:11" s="173" customFormat="1" ht="26.25" customHeight="1" x14ac:dyDescent="0.2">
      <c r="C67" s="204" t="s">
        <v>74</v>
      </c>
      <c r="D67" s="205" t="s">
        <v>75</v>
      </c>
      <c r="E67" s="205">
        <v>4.5460900000000004</v>
      </c>
    </row>
    <row r="68" spans="2:11" x14ac:dyDescent="0.2">
      <c r="B68" s="173"/>
      <c r="C68" s="204" t="s">
        <v>76</v>
      </c>
      <c r="D68" s="205" t="s">
        <v>75</v>
      </c>
      <c r="E68" s="205">
        <v>3.7854117839999999</v>
      </c>
      <c r="F68" s="173"/>
      <c r="G68" s="173"/>
      <c r="H68" s="173"/>
      <c r="I68" s="173"/>
      <c r="J68" s="173"/>
      <c r="K68" s="173"/>
    </row>
    <row r="69" spans="2:11" ht="14.25" x14ac:dyDescent="0.2">
      <c r="B69" s="173"/>
      <c r="C69" s="204" t="s">
        <v>77</v>
      </c>
      <c r="D69" s="205" t="s">
        <v>75</v>
      </c>
      <c r="E69" s="205">
        <v>1000</v>
      </c>
      <c r="F69" s="173"/>
      <c r="G69" s="173"/>
      <c r="H69" s="173"/>
      <c r="I69" s="173"/>
      <c r="J69" s="173"/>
      <c r="K69" s="173"/>
    </row>
    <row r="70" spans="2:11" ht="14.25" x14ac:dyDescent="0.2">
      <c r="B70" s="173"/>
      <c r="C70" s="204" t="s">
        <v>78</v>
      </c>
      <c r="D70" s="206" t="s">
        <v>77</v>
      </c>
      <c r="E70" s="205">
        <v>1E-3</v>
      </c>
      <c r="F70" s="173"/>
      <c r="G70" s="173"/>
      <c r="H70" s="173"/>
      <c r="I70" s="173"/>
      <c r="J70" s="173"/>
      <c r="K70" s="173"/>
    </row>
    <row r="71" spans="2:11" x14ac:dyDescent="0.2">
      <c r="B71" s="173"/>
      <c r="C71" s="204" t="s">
        <v>79</v>
      </c>
      <c r="D71" s="205" t="s">
        <v>75</v>
      </c>
      <c r="E71" s="205">
        <v>1E-3</v>
      </c>
      <c r="F71" s="173"/>
      <c r="G71" s="173"/>
      <c r="H71" s="173"/>
      <c r="I71" s="173"/>
      <c r="J71" s="173"/>
      <c r="K71" s="173"/>
    </row>
  </sheetData>
  <sheetProtection sheet="1"/>
  <mergeCells count="41">
    <mergeCell ref="B59:K59"/>
    <mergeCell ref="B60:K60"/>
    <mergeCell ref="B61:K61"/>
    <mergeCell ref="B62:K62"/>
    <mergeCell ref="B64:K64"/>
    <mergeCell ref="B58:K58"/>
    <mergeCell ref="C40:K40"/>
    <mergeCell ref="C41:K41"/>
    <mergeCell ref="C47:K47"/>
    <mergeCell ref="B49:K49"/>
    <mergeCell ref="B51:K51"/>
    <mergeCell ref="B52:K52"/>
    <mergeCell ref="B53:K53"/>
    <mergeCell ref="B54:K54"/>
    <mergeCell ref="B55:K55"/>
    <mergeCell ref="B56:K56"/>
    <mergeCell ref="B57:K57"/>
    <mergeCell ref="C39:K39"/>
    <mergeCell ref="B25:K25"/>
    <mergeCell ref="B26:K26"/>
    <mergeCell ref="B28:K28"/>
    <mergeCell ref="B30:K30"/>
    <mergeCell ref="B32:K32"/>
    <mergeCell ref="C33:K33"/>
    <mergeCell ref="C34:K34"/>
    <mergeCell ref="C35:K35"/>
    <mergeCell ref="C36:K36"/>
    <mergeCell ref="C37:K37"/>
    <mergeCell ref="C38:K38"/>
    <mergeCell ref="B24:K24"/>
    <mergeCell ref="B3:K3"/>
    <mergeCell ref="B5:K5"/>
    <mergeCell ref="B7:K7"/>
    <mergeCell ref="B9:K9"/>
    <mergeCell ref="B11:K11"/>
    <mergeCell ref="B13:K13"/>
    <mergeCell ref="B15:K15"/>
    <mergeCell ref="B17:K17"/>
    <mergeCell ref="B19:K19"/>
    <mergeCell ref="B21:K21"/>
    <mergeCell ref="B22:K22"/>
  </mergeCells>
  <printOptions horizontalCentered="1"/>
  <pageMargins left="0.5" right="0.5" top="0.75" bottom="0.75" header="0.5" footer="0.5"/>
  <pageSetup paperSize="9" scale="96" firstPageNumber="2" fitToHeight="0" orientation="landscape" useFirstPageNumber="1" r:id="rId1"/>
  <headerFooter alignWithMargins="0">
    <oddFooter>&amp;C&amp;"Arial,Regular"UNSD/Programa de las Naciones Unidas para el Medio Ambiente Cuestionario 2018 Estadisticas Ambientales -  Sección del Agua -  &amp;P</oddFooter>
  </headerFooter>
  <rowBreaks count="3" manualBreakCount="3">
    <brk id="29" max="16383" man="1"/>
    <brk id="48" max="16383" man="1"/>
    <brk id="5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P103"/>
  <sheetViews>
    <sheetView showGridLines="0" topLeftCell="B58" zoomScaleNormal="100" zoomScaleSheetLayoutView="70" zoomScalePageLayoutView="70" workbookViewId="0">
      <selection activeCell="L66" sqref="L66"/>
    </sheetView>
  </sheetViews>
  <sheetFormatPr defaultColWidth="8" defaultRowHeight="12.75" x14ac:dyDescent="0.2"/>
  <cols>
    <col min="1" max="1" width="2.85546875" style="180" hidden="1" customWidth="1"/>
    <col min="2" max="2" width="10.140625" style="210" customWidth="1"/>
    <col min="3" max="3" width="29" style="207" customWidth="1"/>
    <col min="4" max="4" width="103.5703125" style="207" customWidth="1"/>
    <col min="5" max="5" width="4.5703125" style="208" customWidth="1"/>
    <col min="6" max="6" width="4.5703125" style="209" customWidth="1"/>
    <col min="7" max="7" width="8" style="209" customWidth="1"/>
    <col min="8" max="10" width="8" style="180" customWidth="1"/>
    <col min="11" max="11" width="17.5703125" style="180" customWidth="1"/>
    <col min="12" max="256" width="8" style="180"/>
    <col min="257" max="257" width="0" style="180" hidden="1" customWidth="1"/>
    <col min="258" max="258" width="10.140625" style="180" customWidth="1"/>
    <col min="259" max="259" width="29" style="180" customWidth="1"/>
    <col min="260" max="260" width="103.5703125" style="180" customWidth="1"/>
    <col min="261" max="262" width="4.5703125" style="180" customWidth="1"/>
    <col min="263" max="266" width="8" style="180" customWidth="1"/>
    <col min="267" max="267" width="17.5703125" style="180" customWidth="1"/>
    <col min="268" max="512" width="8" style="180"/>
    <col min="513" max="513" width="0" style="180" hidden="1" customWidth="1"/>
    <col min="514" max="514" width="10.140625" style="180" customWidth="1"/>
    <col min="515" max="515" width="29" style="180" customWidth="1"/>
    <col min="516" max="516" width="103.5703125" style="180" customWidth="1"/>
    <col min="517" max="518" width="4.5703125" style="180" customWidth="1"/>
    <col min="519" max="522" width="8" style="180" customWidth="1"/>
    <col min="523" max="523" width="17.5703125" style="180" customWidth="1"/>
    <col min="524" max="768" width="8" style="180"/>
    <col min="769" max="769" width="0" style="180" hidden="1" customWidth="1"/>
    <col min="770" max="770" width="10.140625" style="180" customWidth="1"/>
    <col min="771" max="771" width="29" style="180" customWidth="1"/>
    <col min="772" max="772" width="103.5703125" style="180" customWidth="1"/>
    <col min="773" max="774" width="4.5703125" style="180" customWidth="1"/>
    <col min="775" max="778" width="8" style="180" customWidth="1"/>
    <col min="779" max="779" width="17.5703125" style="180" customWidth="1"/>
    <col min="780" max="1024" width="8" style="180"/>
    <col min="1025" max="1025" width="0" style="180" hidden="1" customWidth="1"/>
    <col min="1026" max="1026" width="10.140625" style="180" customWidth="1"/>
    <col min="1027" max="1027" width="29" style="180" customWidth="1"/>
    <col min="1028" max="1028" width="103.5703125" style="180" customWidth="1"/>
    <col min="1029" max="1030" width="4.5703125" style="180" customWidth="1"/>
    <col min="1031" max="1034" width="8" style="180" customWidth="1"/>
    <col min="1035" max="1035" width="17.5703125" style="180" customWidth="1"/>
    <col min="1036" max="1280" width="8" style="180"/>
    <col min="1281" max="1281" width="0" style="180" hidden="1" customWidth="1"/>
    <col min="1282" max="1282" width="10.140625" style="180" customWidth="1"/>
    <col min="1283" max="1283" width="29" style="180" customWidth="1"/>
    <col min="1284" max="1284" width="103.5703125" style="180" customWidth="1"/>
    <col min="1285" max="1286" width="4.5703125" style="180" customWidth="1"/>
    <col min="1287" max="1290" width="8" style="180" customWidth="1"/>
    <col min="1291" max="1291" width="17.5703125" style="180" customWidth="1"/>
    <col min="1292" max="1536" width="8" style="180"/>
    <col min="1537" max="1537" width="0" style="180" hidden="1" customWidth="1"/>
    <col min="1538" max="1538" width="10.140625" style="180" customWidth="1"/>
    <col min="1539" max="1539" width="29" style="180" customWidth="1"/>
    <col min="1540" max="1540" width="103.5703125" style="180" customWidth="1"/>
    <col min="1541" max="1542" width="4.5703125" style="180" customWidth="1"/>
    <col min="1543" max="1546" width="8" style="180" customWidth="1"/>
    <col min="1547" max="1547" width="17.5703125" style="180" customWidth="1"/>
    <col min="1548" max="1792" width="8" style="180"/>
    <col min="1793" max="1793" width="0" style="180" hidden="1" customWidth="1"/>
    <col min="1794" max="1794" width="10.140625" style="180" customWidth="1"/>
    <col min="1795" max="1795" width="29" style="180" customWidth="1"/>
    <col min="1796" max="1796" width="103.5703125" style="180" customWidth="1"/>
    <col min="1797" max="1798" width="4.5703125" style="180" customWidth="1"/>
    <col min="1799" max="1802" width="8" style="180" customWidth="1"/>
    <col min="1803" max="1803" width="17.5703125" style="180" customWidth="1"/>
    <col min="1804" max="2048" width="8" style="180"/>
    <col min="2049" max="2049" width="0" style="180" hidden="1" customWidth="1"/>
    <col min="2050" max="2050" width="10.140625" style="180" customWidth="1"/>
    <col min="2051" max="2051" width="29" style="180" customWidth="1"/>
    <col min="2052" max="2052" width="103.5703125" style="180" customWidth="1"/>
    <col min="2053" max="2054" width="4.5703125" style="180" customWidth="1"/>
    <col min="2055" max="2058" width="8" style="180" customWidth="1"/>
    <col min="2059" max="2059" width="17.5703125" style="180" customWidth="1"/>
    <col min="2060" max="2304" width="8" style="180"/>
    <col min="2305" max="2305" width="0" style="180" hidden="1" customWidth="1"/>
    <col min="2306" max="2306" width="10.140625" style="180" customWidth="1"/>
    <col min="2307" max="2307" width="29" style="180" customWidth="1"/>
    <col min="2308" max="2308" width="103.5703125" style="180" customWidth="1"/>
    <col min="2309" max="2310" width="4.5703125" style="180" customWidth="1"/>
    <col min="2311" max="2314" width="8" style="180" customWidth="1"/>
    <col min="2315" max="2315" width="17.5703125" style="180" customWidth="1"/>
    <col min="2316" max="2560" width="8" style="180"/>
    <col min="2561" max="2561" width="0" style="180" hidden="1" customWidth="1"/>
    <col min="2562" max="2562" width="10.140625" style="180" customWidth="1"/>
    <col min="2563" max="2563" width="29" style="180" customWidth="1"/>
    <col min="2564" max="2564" width="103.5703125" style="180" customWidth="1"/>
    <col min="2565" max="2566" width="4.5703125" style="180" customWidth="1"/>
    <col min="2567" max="2570" width="8" style="180" customWidth="1"/>
    <col min="2571" max="2571" width="17.5703125" style="180" customWidth="1"/>
    <col min="2572" max="2816" width="8" style="180"/>
    <col min="2817" max="2817" width="0" style="180" hidden="1" customWidth="1"/>
    <col min="2818" max="2818" width="10.140625" style="180" customWidth="1"/>
    <col min="2819" max="2819" width="29" style="180" customWidth="1"/>
    <col min="2820" max="2820" width="103.5703125" style="180" customWidth="1"/>
    <col min="2821" max="2822" width="4.5703125" style="180" customWidth="1"/>
    <col min="2823" max="2826" width="8" style="180" customWidth="1"/>
    <col min="2827" max="2827" width="17.5703125" style="180" customWidth="1"/>
    <col min="2828" max="3072" width="8" style="180"/>
    <col min="3073" max="3073" width="0" style="180" hidden="1" customWidth="1"/>
    <col min="3074" max="3074" width="10.140625" style="180" customWidth="1"/>
    <col min="3075" max="3075" width="29" style="180" customWidth="1"/>
    <col min="3076" max="3076" width="103.5703125" style="180" customWidth="1"/>
    <col min="3077" max="3078" width="4.5703125" style="180" customWidth="1"/>
    <col min="3079" max="3082" width="8" style="180" customWidth="1"/>
    <col min="3083" max="3083" width="17.5703125" style="180" customWidth="1"/>
    <col min="3084" max="3328" width="8" style="180"/>
    <col min="3329" max="3329" width="0" style="180" hidden="1" customWidth="1"/>
    <col min="3330" max="3330" width="10.140625" style="180" customWidth="1"/>
    <col min="3331" max="3331" width="29" style="180" customWidth="1"/>
    <col min="3332" max="3332" width="103.5703125" style="180" customWidth="1"/>
    <col min="3333" max="3334" width="4.5703125" style="180" customWidth="1"/>
    <col min="3335" max="3338" width="8" style="180" customWidth="1"/>
    <col min="3339" max="3339" width="17.5703125" style="180" customWidth="1"/>
    <col min="3340" max="3584" width="8" style="180"/>
    <col min="3585" max="3585" width="0" style="180" hidden="1" customWidth="1"/>
    <col min="3586" max="3586" width="10.140625" style="180" customWidth="1"/>
    <col min="3587" max="3587" width="29" style="180" customWidth="1"/>
    <col min="3588" max="3588" width="103.5703125" style="180" customWidth="1"/>
    <col min="3589" max="3590" width="4.5703125" style="180" customWidth="1"/>
    <col min="3591" max="3594" width="8" style="180" customWidth="1"/>
    <col min="3595" max="3595" width="17.5703125" style="180" customWidth="1"/>
    <col min="3596" max="3840" width="8" style="180"/>
    <col min="3841" max="3841" width="0" style="180" hidden="1" customWidth="1"/>
    <col min="3842" max="3842" width="10.140625" style="180" customWidth="1"/>
    <col min="3843" max="3843" width="29" style="180" customWidth="1"/>
    <col min="3844" max="3844" width="103.5703125" style="180" customWidth="1"/>
    <col min="3845" max="3846" width="4.5703125" style="180" customWidth="1"/>
    <col min="3847" max="3850" width="8" style="180" customWidth="1"/>
    <col min="3851" max="3851" width="17.5703125" style="180" customWidth="1"/>
    <col min="3852" max="4096" width="8" style="180"/>
    <col min="4097" max="4097" width="0" style="180" hidden="1" customWidth="1"/>
    <col min="4098" max="4098" width="10.140625" style="180" customWidth="1"/>
    <col min="4099" max="4099" width="29" style="180" customWidth="1"/>
    <col min="4100" max="4100" width="103.5703125" style="180" customWidth="1"/>
    <col min="4101" max="4102" width="4.5703125" style="180" customWidth="1"/>
    <col min="4103" max="4106" width="8" style="180" customWidth="1"/>
    <col min="4107" max="4107" width="17.5703125" style="180" customWidth="1"/>
    <col min="4108" max="4352" width="8" style="180"/>
    <col min="4353" max="4353" width="0" style="180" hidden="1" customWidth="1"/>
    <col min="4354" max="4354" width="10.140625" style="180" customWidth="1"/>
    <col min="4355" max="4355" width="29" style="180" customWidth="1"/>
    <col min="4356" max="4356" width="103.5703125" style="180" customWidth="1"/>
    <col min="4357" max="4358" width="4.5703125" style="180" customWidth="1"/>
    <col min="4359" max="4362" width="8" style="180" customWidth="1"/>
    <col min="4363" max="4363" width="17.5703125" style="180" customWidth="1"/>
    <col min="4364" max="4608" width="8" style="180"/>
    <col min="4609" max="4609" width="0" style="180" hidden="1" customWidth="1"/>
    <col min="4610" max="4610" width="10.140625" style="180" customWidth="1"/>
    <col min="4611" max="4611" width="29" style="180" customWidth="1"/>
    <col min="4612" max="4612" width="103.5703125" style="180" customWidth="1"/>
    <col min="4613" max="4614" width="4.5703125" style="180" customWidth="1"/>
    <col min="4615" max="4618" width="8" style="180" customWidth="1"/>
    <col min="4619" max="4619" width="17.5703125" style="180" customWidth="1"/>
    <col min="4620" max="4864" width="8" style="180"/>
    <col min="4865" max="4865" width="0" style="180" hidden="1" customWidth="1"/>
    <col min="4866" max="4866" width="10.140625" style="180" customWidth="1"/>
    <col min="4867" max="4867" width="29" style="180" customWidth="1"/>
    <col min="4868" max="4868" width="103.5703125" style="180" customWidth="1"/>
    <col min="4869" max="4870" width="4.5703125" style="180" customWidth="1"/>
    <col min="4871" max="4874" width="8" style="180" customWidth="1"/>
    <col min="4875" max="4875" width="17.5703125" style="180" customWidth="1"/>
    <col min="4876" max="5120" width="8" style="180"/>
    <col min="5121" max="5121" width="0" style="180" hidden="1" customWidth="1"/>
    <col min="5122" max="5122" width="10.140625" style="180" customWidth="1"/>
    <col min="5123" max="5123" width="29" style="180" customWidth="1"/>
    <col min="5124" max="5124" width="103.5703125" style="180" customWidth="1"/>
    <col min="5125" max="5126" width="4.5703125" style="180" customWidth="1"/>
    <col min="5127" max="5130" width="8" style="180" customWidth="1"/>
    <col min="5131" max="5131" width="17.5703125" style="180" customWidth="1"/>
    <col min="5132" max="5376" width="8" style="180"/>
    <col min="5377" max="5377" width="0" style="180" hidden="1" customWidth="1"/>
    <col min="5378" max="5378" width="10.140625" style="180" customWidth="1"/>
    <col min="5379" max="5379" width="29" style="180" customWidth="1"/>
    <col min="5380" max="5380" width="103.5703125" style="180" customWidth="1"/>
    <col min="5381" max="5382" width="4.5703125" style="180" customWidth="1"/>
    <col min="5383" max="5386" width="8" style="180" customWidth="1"/>
    <col min="5387" max="5387" width="17.5703125" style="180" customWidth="1"/>
    <col min="5388" max="5632" width="8" style="180"/>
    <col min="5633" max="5633" width="0" style="180" hidden="1" customWidth="1"/>
    <col min="5634" max="5634" width="10.140625" style="180" customWidth="1"/>
    <col min="5635" max="5635" width="29" style="180" customWidth="1"/>
    <col min="5636" max="5636" width="103.5703125" style="180" customWidth="1"/>
    <col min="5637" max="5638" width="4.5703125" style="180" customWidth="1"/>
    <col min="5639" max="5642" width="8" style="180" customWidth="1"/>
    <col min="5643" max="5643" width="17.5703125" style="180" customWidth="1"/>
    <col min="5644" max="5888" width="8" style="180"/>
    <col min="5889" max="5889" width="0" style="180" hidden="1" customWidth="1"/>
    <col min="5890" max="5890" width="10.140625" style="180" customWidth="1"/>
    <col min="5891" max="5891" width="29" style="180" customWidth="1"/>
    <col min="5892" max="5892" width="103.5703125" style="180" customWidth="1"/>
    <col min="5893" max="5894" width="4.5703125" style="180" customWidth="1"/>
    <col min="5895" max="5898" width="8" style="180" customWidth="1"/>
    <col min="5899" max="5899" width="17.5703125" style="180" customWidth="1"/>
    <col min="5900" max="6144" width="8" style="180"/>
    <col min="6145" max="6145" width="0" style="180" hidden="1" customWidth="1"/>
    <col min="6146" max="6146" width="10.140625" style="180" customWidth="1"/>
    <col min="6147" max="6147" width="29" style="180" customWidth="1"/>
    <col min="6148" max="6148" width="103.5703125" style="180" customWidth="1"/>
    <col min="6149" max="6150" width="4.5703125" style="180" customWidth="1"/>
    <col min="6151" max="6154" width="8" style="180" customWidth="1"/>
    <col min="6155" max="6155" width="17.5703125" style="180" customWidth="1"/>
    <col min="6156" max="6400" width="8" style="180"/>
    <col min="6401" max="6401" width="0" style="180" hidden="1" customWidth="1"/>
    <col min="6402" max="6402" width="10.140625" style="180" customWidth="1"/>
    <col min="6403" max="6403" width="29" style="180" customWidth="1"/>
    <col min="6404" max="6404" width="103.5703125" style="180" customWidth="1"/>
    <col min="6405" max="6406" width="4.5703125" style="180" customWidth="1"/>
    <col min="6407" max="6410" width="8" style="180" customWidth="1"/>
    <col min="6411" max="6411" width="17.5703125" style="180" customWidth="1"/>
    <col min="6412" max="6656" width="8" style="180"/>
    <col min="6657" max="6657" width="0" style="180" hidden="1" customWidth="1"/>
    <col min="6658" max="6658" width="10.140625" style="180" customWidth="1"/>
    <col min="6659" max="6659" width="29" style="180" customWidth="1"/>
    <col min="6660" max="6660" width="103.5703125" style="180" customWidth="1"/>
    <col min="6661" max="6662" width="4.5703125" style="180" customWidth="1"/>
    <col min="6663" max="6666" width="8" style="180" customWidth="1"/>
    <col min="6667" max="6667" width="17.5703125" style="180" customWidth="1"/>
    <col min="6668" max="6912" width="8" style="180"/>
    <col min="6913" max="6913" width="0" style="180" hidden="1" customWidth="1"/>
    <col min="6914" max="6914" width="10.140625" style="180" customWidth="1"/>
    <col min="6915" max="6915" width="29" style="180" customWidth="1"/>
    <col min="6916" max="6916" width="103.5703125" style="180" customWidth="1"/>
    <col min="6917" max="6918" width="4.5703125" style="180" customWidth="1"/>
    <col min="6919" max="6922" width="8" style="180" customWidth="1"/>
    <col min="6923" max="6923" width="17.5703125" style="180" customWidth="1"/>
    <col min="6924" max="7168" width="8" style="180"/>
    <col min="7169" max="7169" width="0" style="180" hidden="1" customWidth="1"/>
    <col min="7170" max="7170" width="10.140625" style="180" customWidth="1"/>
    <col min="7171" max="7171" width="29" style="180" customWidth="1"/>
    <col min="7172" max="7172" width="103.5703125" style="180" customWidth="1"/>
    <col min="7173" max="7174" width="4.5703125" style="180" customWidth="1"/>
    <col min="7175" max="7178" width="8" style="180" customWidth="1"/>
    <col min="7179" max="7179" width="17.5703125" style="180" customWidth="1"/>
    <col min="7180" max="7424" width="8" style="180"/>
    <col min="7425" max="7425" width="0" style="180" hidden="1" customWidth="1"/>
    <col min="7426" max="7426" width="10.140625" style="180" customWidth="1"/>
    <col min="7427" max="7427" width="29" style="180" customWidth="1"/>
    <col min="7428" max="7428" width="103.5703125" style="180" customWidth="1"/>
    <col min="7429" max="7430" width="4.5703125" style="180" customWidth="1"/>
    <col min="7431" max="7434" width="8" style="180" customWidth="1"/>
    <col min="7435" max="7435" width="17.5703125" style="180" customWidth="1"/>
    <col min="7436" max="7680" width="8" style="180"/>
    <col min="7681" max="7681" width="0" style="180" hidden="1" customWidth="1"/>
    <col min="7682" max="7682" width="10.140625" style="180" customWidth="1"/>
    <col min="7683" max="7683" width="29" style="180" customWidth="1"/>
    <col min="7684" max="7684" width="103.5703125" style="180" customWidth="1"/>
    <col min="7685" max="7686" width="4.5703125" style="180" customWidth="1"/>
    <col min="7687" max="7690" width="8" style="180" customWidth="1"/>
    <col min="7691" max="7691" width="17.5703125" style="180" customWidth="1"/>
    <col min="7692" max="7936" width="8" style="180"/>
    <col min="7937" max="7937" width="0" style="180" hidden="1" customWidth="1"/>
    <col min="7938" max="7938" width="10.140625" style="180" customWidth="1"/>
    <col min="7939" max="7939" width="29" style="180" customWidth="1"/>
    <col min="7940" max="7940" width="103.5703125" style="180" customWidth="1"/>
    <col min="7941" max="7942" width="4.5703125" style="180" customWidth="1"/>
    <col min="7943" max="7946" width="8" style="180" customWidth="1"/>
    <col min="7947" max="7947" width="17.5703125" style="180" customWidth="1"/>
    <col min="7948" max="8192" width="8" style="180"/>
    <col min="8193" max="8193" width="0" style="180" hidden="1" customWidth="1"/>
    <col min="8194" max="8194" width="10.140625" style="180" customWidth="1"/>
    <col min="8195" max="8195" width="29" style="180" customWidth="1"/>
    <col min="8196" max="8196" width="103.5703125" style="180" customWidth="1"/>
    <col min="8197" max="8198" width="4.5703125" style="180" customWidth="1"/>
    <col min="8199" max="8202" width="8" style="180" customWidth="1"/>
    <col min="8203" max="8203" width="17.5703125" style="180" customWidth="1"/>
    <col min="8204" max="8448" width="8" style="180"/>
    <col min="8449" max="8449" width="0" style="180" hidden="1" customWidth="1"/>
    <col min="8450" max="8450" width="10.140625" style="180" customWidth="1"/>
    <col min="8451" max="8451" width="29" style="180" customWidth="1"/>
    <col min="8452" max="8452" width="103.5703125" style="180" customWidth="1"/>
    <col min="8453" max="8454" width="4.5703125" style="180" customWidth="1"/>
    <col min="8455" max="8458" width="8" style="180" customWidth="1"/>
    <col min="8459" max="8459" width="17.5703125" style="180" customWidth="1"/>
    <col min="8460" max="8704" width="8" style="180"/>
    <col min="8705" max="8705" width="0" style="180" hidden="1" customWidth="1"/>
    <col min="8706" max="8706" width="10.140625" style="180" customWidth="1"/>
    <col min="8707" max="8707" width="29" style="180" customWidth="1"/>
    <col min="8708" max="8708" width="103.5703125" style="180" customWidth="1"/>
    <col min="8709" max="8710" width="4.5703125" style="180" customWidth="1"/>
    <col min="8711" max="8714" width="8" style="180" customWidth="1"/>
    <col min="8715" max="8715" width="17.5703125" style="180" customWidth="1"/>
    <col min="8716" max="8960" width="8" style="180"/>
    <col min="8961" max="8961" width="0" style="180" hidden="1" customWidth="1"/>
    <col min="8962" max="8962" width="10.140625" style="180" customWidth="1"/>
    <col min="8963" max="8963" width="29" style="180" customWidth="1"/>
    <col min="8964" max="8964" width="103.5703125" style="180" customWidth="1"/>
    <col min="8965" max="8966" width="4.5703125" style="180" customWidth="1"/>
    <col min="8967" max="8970" width="8" style="180" customWidth="1"/>
    <col min="8971" max="8971" width="17.5703125" style="180" customWidth="1"/>
    <col min="8972" max="9216" width="8" style="180"/>
    <col min="9217" max="9217" width="0" style="180" hidden="1" customWidth="1"/>
    <col min="9218" max="9218" width="10.140625" style="180" customWidth="1"/>
    <col min="9219" max="9219" width="29" style="180" customWidth="1"/>
    <col min="9220" max="9220" width="103.5703125" style="180" customWidth="1"/>
    <col min="9221" max="9222" width="4.5703125" style="180" customWidth="1"/>
    <col min="9223" max="9226" width="8" style="180" customWidth="1"/>
    <col min="9227" max="9227" width="17.5703125" style="180" customWidth="1"/>
    <col min="9228" max="9472" width="8" style="180"/>
    <col min="9473" max="9473" width="0" style="180" hidden="1" customWidth="1"/>
    <col min="9474" max="9474" width="10.140625" style="180" customWidth="1"/>
    <col min="9475" max="9475" width="29" style="180" customWidth="1"/>
    <col min="9476" max="9476" width="103.5703125" style="180" customWidth="1"/>
    <col min="9477" max="9478" width="4.5703125" style="180" customWidth="1"/>
    <col min="9479" max="9482" width="8" style="180" customWidth="1"/>
    <col min="9483" max="9483" width="17.5703125" style="180" customWidth="1"/>
    <col min="9484" max="9728" width="8" style="180"/>
    <col min="9729" max="9729" width="0" style="180" hidden="1" customWidth="1"/>
    <col min="9730" max="9730" width="10.140625" style="180" customWidth="1"/>
    <col min="9731" max="9731" width="29" style="180" customWidth="1"/>
    <col min="9732" max="9732" width="103.5703125" style="180" customWidth="1"/>
    <col min="9733" max="9734" width="4.5703125" style="180" customWidth="1"/>
    <col min="9735" max="9738" width="8" style="180" customWidth="1"/>
    <col min="9739" max="9739" width="17.5703125" style="180" customWidth="1"/>
    <col min="9740" max="9984" width="8" style="180"/>
    <col min="9985" max="9985" width="0" style="180" hidden="1" customWidth="1"/>
    <col min="9986" max="9986" width="10.140625" style="180" customWidth="1"/>
    <col min="9987" max="9987" width="29" style="180" customWidth="1"/>
    <col min="9988" max="9988" width="103.5703125" style="180" customWidth="1"/>
    <col min="9989" max="9990" width="4.5703125" style="180" customWidth="1"/>
    <col min="9991" max="9994" width="8" style="180" customWidth="1"/>
    <col min="9995" max="9995" width="17.5703125" style="180" customWidth="1"/>
    <col min="9996" max="10240" width="8" style="180"/>
    <col min="10241" max="10241" width="0" style="180" hidden="1" customWidth="1"/>
    <col min="10242" max="10242" width="10.140625" style="180" customWidth="1"/>
    <col min="10243" max="10243" width="29" style="180" customWidth="1"/>
    <col min="10244" max="10244" width="103.5703125" style="180" customWidth="1"/>
    <col min="10245" max="10246" width="4.5703125" style="180" customWidth="1"/>
    <col min="10247" max="10250" width="8" style="180" customWidth="1"/>
    <col min="10251" max="10251" width="17.5703125" style="180" customWidth="1"/>
    <col min="10252" max="10496" width="8" style="180"/>
    <col min="10497" max="10497" width="0" style="180" hidden="1" customWidth="1"/>
    <col min="10498" max="10498" width="10.140625" style="180" customWidth="1"/>
    <col min="10499" max="10499" width="29" style="180" customWidth="1"/>
    <col min="10500" max="10500" width="103.5703125" style="180" customWidth="1"/>
    <col min="10501" max="10502" width="4.5703125" style="180" customWidth="1"/>
    <col min="10503" max="10506" width="8" style="180" customWidth="1"/>
    <col min="10507" max="10507" width="17.5703125" style="180" customWidth="1"/>
    <col min="10508" max="10752" width="8" style="180"/>
    <col min="10753" max="10753" width="0" style="180" hidden="1" customWidth="1"/>
    <col min="10754" max="10754" width="10.140625" style="180" customWidth="1"/>
    <col min="10755" max="10755" width="29" style="180" customWidth="1"/>
    <col min="10756" max="10756" width="103.5703125" style="180" customWidth="1"/>
    <col min="10757" max="10758" width="4.5703125" style="180" customWidth="1"/>
    <col min="10759" max="10762" width="8" style="180" customWidth="1"/>
    <col min="10763" max="10763" width="17.5703125" style="180" customWidth="1"/>
    <col min="10764" max="11008" width="8" style="180"/>
    <col min="11009" max="11009" width="0" style="180" hidden="1" customWidth="1"/>
    <col min="11010" max="11010" width="10.140625" style="180" customWidth="1"/>
    <col min="11011" max="11011" width="29" style="180" customWidth="1"/>
    <col min="11012" max="11012" width="103.5703125" style="180" customWidth="1"/>
    <col min="11013" max="11014" width="4.5703125" style="180" customWidth="1"/>
    <col min="11015" max="11018" width="8" style="180" customWidth="1"/>
    <col min="11019" max="11019" width="17.5703125" style="180" customWidth="1"/>
    <col min="11020" max="11264" width="8" style="180"/>
    <col min="11265" max="11265" width="0" style="180" hidden="1" customWidth="1"/>
    <col min="11266" max="11266" width="10.140625" style="180" customWidth="1"/>
    <col min="11267" max="11267" width="29" style="180" customWidth="1"/>
    <col min="11268" max="11268" width="103.5703125" style="180" customWidth="1"/>
    <col min="11269" max="11270" width="4.5703125" style="180" customWidth="1"/>
    <col min="11271" max="11274" width="8" style="180" customWidth="1"/>
    <col min="11275" max="11275" width="17.5703125" style="180" customWidth="1"/>
    <col min="11276" max="11520" width="8" style="180"/>
    <col min="11521" max="11521" width="0" style="180" hidden="1" customWidth="1"/>
    <col min="11522" max="11522" width="10.140625" style="180" customWidth="1"/>
    <col min="11523" max="11523" width="29" style="180" customWidth="1"/>
    <col min="11524" max="11524" width="103.5703125" style="180" customWidth="1"/>
    <col min="11525" max="11526" width="4.5703125" style="180" customWidth="1"/>
    <col min="11527" max="11530" width="8" style="180" customWidth="1"/>
    <col min="11531" max="11531" width="17.5703125" style="180" customWidth="1"/>
    <col min="11532" max="11776" width="8" style="180"/>
    <col min="11777" max="11777" width="0" style="180" hidden="1" customWidth="1"/>
    <col min="11778" max="11778" width="10.140625" style="180" customWidth="1"/>
    <col min="11779" max="11779" width="29" style="180" customWidth="1"/>
    <col min="11780" max="11780" width="103.5703125" style="180" customWidth="1"/>
    <col min="11781" max="11782" width="4.5703125" style="180" customWidth="1"/>
    <col min="11783" max="11786" width="8" style="180" customWidth="1"/>
    <col min="11787" max="11787" width="17.5703125" style="180" customWidth="1"/>
    <col min="11788" max="12032" width="8" style="180"/>
    <col min="12033" max="12033" width="0" style="180" hidden="1" customWidth="1"/>
    <col min="12034" max="12034" width="10.140625" style="180" customWidth="1"/>
    <col min="12035" max="12035" width="29" style="180" customWidth="1"/>
    <col min="12036" max="12036" width="103.5703125" style="180" customWidth="1"/>
    <col min="12037" max="12038" width="4.5703125" style="180" customWidth="1"/>
    <col min="12039" max="12042" width="8" style="180" customWidth="1"/>
    <col min="12043" max="12043" width="17.5703125" style="180" customWidth="1"/>
    <col min="12044" max="12288" width="8" style="180"/>
    <col min="12289" max="12289" width="0" style="180" hidden="1" customWidth="1"/>
    <col min="12290" max="12290" width="10.140625" style="180" customWidth="1"/>
    <col min="12291" max="12291" width="29" style="180" customWidth="1"/>
    <col min="12292" max="12292" width="103.5703125" style="180" customWidth="1"/>
    <col min="12293" max="12294" width="4.5703125" style="180" customWidth="1"/>
    <col min="12295" max="12298" width="8" style="180" customWidth="1"/>
    <col min="12299" max="12299" width="17.5703125" style="180" customWidth="1"/>
    <col min="12300" max="12544" width="8" style="180"/>
    <col min="12545" max="12545" width="0" style="180" hidden="1" customWidth="1"/>
    <col min="12546" max="12546" width="10.140625" style="180" customWidth="1"/>
    <col min="12547" max="12547" width="29" style="180" customWidth="1"/>
    <col min="12548" max="12548" width="103.5703125" style="180" customWidth="1"/>
    <col min="12549" max="12550" width="4.5703125" style="180" customWidth="1"/>
    <col min="12551" max="12554" width="8" style="180" customWidth="1"/>
    <col min="12555" max="12555" width="17.5703125" style="180" customWidth="1"/>
    <col min="12556" max="12800" width="8" style="180"/>
    <col min="12801" max="12801" width="0" style="180" hidden="1" customWidth="1"/>
    <col min="12802" max="12802" width="10.140625" style="180" customWidth="1"/>
    <col min="12803" max="12803" width="29" style="180" customWidth="1"/>
    <col min="12804" max="12804" width="103.5703125" style="180" customWidth="1"/>
    <col min="12805" max="12806" width="4.5703125" style="180" customWidth="1"/>
    <col min="12807" max="12810" width="8" style="180" customWidth="1"/>
    <col min="12811" max="12811" width="17.5703125" style="180" customWidth="1"/>
    <col min="12812" max="13056" width="8" style="180"/>
    <col min="13057" max="13057" width="0" style="180" hidden="1" customWidth="1"/>
    <col min="13058" max="13058" width="10.140625" style="180" customWidth="1"/>
    <col min="13059" max="13059" width="29" style="180" customWidth="1"/>
    <col min="13060" max="13060" width="103.5703125" style="180" customWidth="1"/>
    <col min="13061" max="13062" width="4.5703125" style="180" customWidth="1"/>
    <col min="13063" max="13066" width="8" style="180" customWidth="1"/>
    <col min="13067" max="13067" width="17.5703125" style="180" customWidth="1"/>
    <col min="13068" max="13312" width="8" style="180"/>
    <col min="13313" max="13313" width="0" style="180" hidden="1" customWidth="1"/>
    <col min="13314" max="13314" width="10.140625" style="180" customWidth="1"/>
    <col min="13315" max="13315" width="29" style="180" customWidth="1"/>
    <col min="13316" max="13316" width="103.5703125" style="180" customWidth="1"/>
    <col min="13317" max="13318" width="4.5703125" style="180" customWidth="1"/>
    <col min="13319" max="13322" width="8" style="180" customWidth="1"/>
    <col min="13323" max="13323" width="17.5703125" style="180" customWidth="1"/>
    <col min="13324" max="13568" width="8" style="180"/>
    <col min="13569" max="13569" width="0" style="180" hidden="1" customWidth="1"/>
    <col min="13570" max="13570" width="10.140625" style="180" customWidth="1"/>
    <col min="13571" max="13571" width="29" style="180" customWidth="1"/>
    <col min="13572" max="13572" width="103.5703125" style="180" customWidth="1"/>
    <col min="13573" max="13574" width="4.5703125" style="180" customWidth="1"/>
    <col min="13575" max="13578" width="8" style="180" customWidth="1"/>
    <col min="13579" max="13579" width="17.5703125" style="180" customWidth="1"/>
    <col min="13580" max="13824" width="8" style="180"/>
    <col min="13825" max="13825" width="0" style="180" hidden="1" customWidth="1"/>
    <col min="13826" max="13826" width="10.140625" style="180" customWidth="1"/>
    <col min="13827" max="13827" width="29" style="180" customWidth="1"/>
    <col min="13828" max="13828" width="103.5703125" style="180" customWidth="1"/>
    <col min="13829" max="13830" width="4.5703125" style="180" customWidth="1"/>
    <col min="13831" max="13834" width="8" style="180" customWidth="1"/>
    <col min="13835" max="13835" width="17.5703125" style="180" customWidth="1"/>
    <col min="13836" max="14080" width="8" style="180"/>
    <col min="14081" max="14081" width="0" style="180" hidden="1" customWidth="1"/>
    <col min="14082" max="14082" width="10.140625" style="180" customWidth="1"/>
    <col min="14083" max="14083" width="29" style="180" customWidth="1"/>
    <col min="14084" max="14084" width="103.5703125" style="180" customWidth="1"/>
    <col min="14085" max="14086" width="4.5703125" style="180" customWidth="1"/>
    <col min="14087" max="14090" width="8" style="180" customWidth="1"/>
    <col min="14091" max="14091" width="17.5703125" style="180" customWidth="1"/>
    <col min="14092" max="14336" width="8" style="180"/>
    <col min="14337" max="14337" width="0" style="180" hidden="1" customWidth="1"/>
    <col min="14338" max="14338" width="10.140625" style="180" customWidth="1"/>
    <col min="14339" max="14339" width="29" style="180" customWidth="1"/>
    <col min="14340" max="14340" width="103.5703125" style="180" customWidth="1"/>
    <col min="14341" max="14342" width="4.5703125" style="180" customWidth="1"/>
    <col min="14343" max="14346" width="8" style="180" customWidth="1"/>
    <col min="14347" max="14347" width="17.5703125" style="180" customWidth="1"/>
    <col min="14348" max="14592" width="8" style="180"/>
    <col min="14593" max="14593" width="0" style="180" hidden="1" customWidth="1"/>
    <col min="14594" max="14594" width="10.140625" style="180" customWidth="1"/>
    <col min="14595" max="14595" width="29" style="180" customWidth="1"/>
    <col min="14596" max="14596" width="103.5703125" style="180" customWidth="1"/>
    <col min="14597" max="14598" width="4.5703125" style="180" customWidth="1"/>
    <col min="14599" max="14602" width="8" style="180" customWidth="1"/>
    <col min="14603" max="14603" width="17.5703125" style="180" customWidth="1"/>
    <col min="14604" max="14848" width="8" style="180"/>
    <col min="14849" max="14849" width="0" style="180" hidden="1" customWidth="1"/>
    <col min="14850" max="14850" width="10.140625" style="180" customWidth="1"/>
    <col min="14851" max="14851" width="29" style="180" customWidth="1"/>
    <col min="14852" max="14852" width="103.5703125" style="180" customWidth="1"/>
    <col min="14853" max="14854" width="4.5703125" style="180" customWidth="1"/>
    <col min="14855" max="14858" width="8" style="180" customWidth="1"/>
    <col min="14859" max="14859" width="17.5703125" style="180" customWidth="1"/>
    <col min="14860" max="15104" width="8" style="180"/>
    <col min="15105" max="15105" width="0" style="180" hidden="1" customWidth="1"/>
    <col min="15106" max="15106" width="10.140625" style="180" customWidth="1"/>
    <col min="15107" max="15107" width="29" style="180" customWidth="1"/>
    <col min="15108" max="15108" width="103.5703125" style="180" customWidth="1"/>
    <col min="15109" max="15110" width="4.5703125" style="180" customWidth="1"/>
    <col min="15111" max="15114" width="8" style="180" customWidth="1"/>
    <col min="15115" max="15115" width="17.5703125" style="180" customWidth="1"/>
    <col min="15116" max="15360" width="8" style="180"/>
    <col min="15361" max="15361" width="0" style="180" hidden="1" customWidth="1"/>
    <col min="15362" max="15362" width="10.140625" style="180" customWidth="1"/>
    <col min="15363" max="15363" width="29" style="180" customWidth="1"/>
    <col min="15364" max="15364" width="103.5703125" style="180" customWidth="1"/>
    <col min="15365" max="15366" width="4.5703125" style="180" customWidth="1"/>
    <col min="15367" max="15370" width="8" style="180" customWidth="1"/>
    <col min="15371" max="15371" width="17.5703125" style="180" customWidth="1"/>
    <col min="15372" max="15616" width="8" style="180"/>
    <col min="15617" max="15617" width="0" style="180" hidden="1" customWidth="1"/>
    <col min="15618" max="15618" width="10.140625" style="180" customWidth="1"/>
    <col min="15619" max="15619" width="29" style="180" customWidth="1"/>
    <col min="15620" max="15620" width="103.5703125" style="180" customWidth="1"/>
    <col min="15621" max="15622" width="4.5703125" style="180" customWidth="1"/>
    <col min="15623" max="15626" width="8" style="180" customWidth="1"/>
    <col min="15627" max="15627" width="17.5703125" style="180" customWidth="1"/>
    <col min="15628" max="15872" width="8" style="180"/>
    <col min="15873" max="15873" width="0" style="180" hidden="1" customWidth="1"/>
    <col min="15874" max="15874" width="10.140625" style="180" customWidth="1"/>
    <col min="15875" max="15875" width="29" style="180" customWidth="1"/>
    <col min="15876" max="15876" width="103.5703125" style="180" customWidth="1"/>
    <col min="15877" max="15878" width="4.5703125" style="180" customWidth="1"/>
    <col min="15879" max="15882" width="8" style="180" customWidth="1"/>
    <col min="15883" max="15883" width="17.5703125" style="180" customWidth="1"/>
    <col min="15884" max="16128" width="8" style="180"/>
    <col min="16129" max="16129" width="0" style="180" hidden="1" customWidth="1"/>
    <col min="16130" max="16130" width="10.140625" style="180" customWidth="1"/>
    <col min="16131" max="16131" width="29" style="180" customWidth="1"/>
    <col min="16132" max="16132" width="103.5703125" style="180" customWidth="1"/>
    <col min="16133" max="16134" width="4.5703125" style="180" customWidth="1"/>
    <col min="16135" max="16138" width="8" style="180" customWidth="1"/>
    <col min="16139" max="16139" width="17.5703125" style="180" customWidth="1"/>
    <col min="16140" max="16384" width="8" style="180"/>
  </cols>
  <sheetData>
    <row r="1" spans="2:7" ht="15.75" x14ac:dyDescent="0.25">
      <c r="B1" s="167" t="s">
        <v>26</v>
      </c>
    </row>
    <row r="2" spans="2:7" ht="7.5" customHeight="1" x14ac:dyDescent="0.2"/>
    <row r="3" spans="2:7" ht="18" x14ac:dyDescent="0.25">
      <c r="B3" s="938" t="s">
        <v>8</v>
      </c>
      <c r="C3" s="938"/>
      <c r="D3" s="938"/>
    </row>
    <row r="4" spans="2:7" ht="12.75" customHeight="1" x14ac:dyDescent="0.2">
      <c r="B4" s="211"/>
      <c r="C4" s="212"/>
      <c r="D4" s="213"/>
    </row>
    <row r="5" spans="2:7" ht="15.75" x14ac:dyDescent="0.2">
      <c r="B5" s="939" t="s">
        <v>80</v>
      </c>
      <c r="C5" s="939"/>
      <c r="D5" s="939"/>
    </row>
    <row r="6" spans="2:7" s="177" customFormat="1" ht="40.5" customHeight="1" thickBot="1" x14ac:dyDescent="0.25">
      <c r="B6" s="922" t="s">
        <v>81</v>
      </c>
      <c r="C6" s="922"/>
      <c r="D6" s="922"/>
      <c r="E6" s="208"/>
      <c r="F6" s="209"/>
      <c r="G6" s="209"/>
    </row>
    <row r="7" spans="2:7" ht="40.5" customHeight="1" x14ac:dyDescent="0.2">
      <c r="B7" s="214" t="s">
        <v>82</v>
      </c>
      <c r="C7" s="215" t="s">
        <v>83</v>
      </c>
      <c r="D7" s="216" t="s">
        <v>84</v>
      </c>
    </row>
    <row r="8" spans="2:7" s="177" customFormat="1" ht="27.75" customHeight="1" x14ac:dyDescent="0.2">
      <c r="B8" s="217" t="s">
        <v>85</v>
      </c>
      <c r="C8" s="218" t="s">
        <v>86</v>
      </c>
      <c r="D8" s="219" t="s">
        <v>87</v>
      </c>
      <c r="E8" s="220"/>
      <c r="F8" s="209"/>
      <c r="G8" s="209"/>
    </row>
    <row r="9" spans="2:7" s="177" customFormat="1" ht="117" customHeight="1" x14ac:dyDescent="0.2">
      <c r="B9" s="217" t="s">
        <v>88</v>
      </c>
      <c r="C9" s="218" t="s">
        <v>89</v>
      </c>
      <c r="D9" s="219" t="s">
        <v>90</v>
      </c>
      <c r="E9" s="220"/>
      <c r="F9" s="209"/>
      <c r="G9" s="209"/>
    </row>
    <row r="10" spans="2:7" s="177" customFormat="1" ht="54" customHeight="1" x14ac:dyDescent="0.2">
      <c r="B10" s="221" t="s">
        <v>91</v>
      </c>
      <c r="C10" s="222" t="s">
        <v>92</v>
      </c>
      <c r="D10" s="219" t="s">
        <v>93</v>
      </c>
      <c r="E10" s="220"/>
      <c r="F10" s="209"/>
      <c r="G10" s="209"/>
    </row>
    <row r="11" spans="2:7" s="177" customFormat="1" ht="44.1" customHeight="1" x14ac:dyDescent="0.2">
      <c r="B11" s="223" t="s">
        <v>94</v>
      </c>
      <c r="C11" s="218" t="s">
        <v>95</v>
      </c>
      <c r="D11" s="219" t="s">
        <v>96</v>
      </c>
      <c r="E11" s="220"/>
      <c r="F11" s="209"/>
      <c r="G11" s="209"/>
    </row>
    <row r="12" spans="2:7" s="177" customFormat="1" ht="57" customHeight="1" x14ac:dyDescent="0.2">
      <c r="B12" s="224" t="s">
        <v>97</v>
      </c>
      <c r="C12" s="222" t="s">
        <v>98</v>
      </c>
      <c r="D12" s="225" t="s">
        <v>99</v>
      </c>
      <c r="E12" s="220"/>
      <c r="F12" s="209"/>
      <c r="G12" s="209"/>
    </row>
    <row r="13" spans="2:7" s="177" customFormat="1" ht="48.6" customHeight="1" x14ac:dyDescent="0.2">
      <c r="B13" s="224" t="s">
        <v>100</v>
      </c>
      <c r="C13" s="222" t="s">
        <v>101</v>
      </c>
      <c r="D13" s="226" t="s">
        <v>102</v>
      </c>
      <c r="E13" s="220"/>
      <c r="F13" s="209"/>
      <c r="G13" s="209"/>
    </row>
    <row r="14" spans="2:7" s="177" customFormat="1" ht="29.25" customHeight="1" thickBot="1" x14ac:dyDescent="0.25">
      <c r="B14" s="227" t="s">
        <v>103</v>
      </c>
      <c r="C14" s="228" t="s">
        <v>104</v>
      </c>
      <c r="D14" s="229" t="s">
        <v>105</v>
      </c>
      <c r="E14" s="220"/>
      <c r="F14" s="209"/>
      <c r="G14" s="209"/>
    </row>
    <row r="15" spans="2:7" s="177" customFormat="1" ht="45" customHeight="1" thickBot="1" x14ac:dyDescent="0.25">
      <c r="B15" s="227" t="s">
        <v>106</v>
      </c>
      <c r="C15" s="228" t="s">
        <v>107</v>
      </c>
      <c r="D15" s="230" t="s">
        <v>108</v>
      </c>
      <c r="E15" s="220"/>
      <c r="F15" s="209"/>
      <c r="G15" s="209"/>
    </row>
    <row r="16" spans="2:7" ht="21.75" customHeight="1" x14ac:dyDescent="0.2">
      <c r="B16" s="231"/>
      <c r="C16" s="212"/>
      <c r="D16" s="213"/>
    </row>
    <row r="17" spans="1:7" ht="18" customHeight="1" thickBot="1" x14ac:dyDescent="0.25">
      <c r="B17" s="940" t="s">
        <v>7</v>
      </c>
      <c r="C17" s="940"/>
      <c r="D17" s="940"/>
    </row>
    <row r="18" spans="1:7" ht="32.25" customHeight="1" x14ac:dyDescent="0.2">
      <c r="B18" s="232" t="s">
        <v>109</v>
      </c>
      <c r="C18" s="233" t="s">
        <v>110</v>
      </c>
      <c r="D18" s="234" t="s">
        <v>7</v>
      </c>
      <c r="E18" s="208" t="s">
        <v>111</v>
      </c>
      <c r="G18" s="209" t="s">
        <v>112</v>
      </c>
    </row>
    <row r="19" spans="1:7" ht="30.75" customHeight="1" x14ac:dyDescent="0.2">
      <c r="B19" s="235" t="s">
        <v>113</v>
      </c>
      <c r="C19" s="218" t="s">
        <v>114</v>
      </c>
      <c r="D19" s="236" t="s">
        <v>115</v>
      </c>
      <c r="E19" s="208">
        <v>1</v>
      </c>
      <c r="G19" s="209">
        <v>7</v>
      </c>
    </row>
    <row r="20" spans="1:7" ht="66.75" customHeight="1" x14ac:dyDescent="0.2">
      <c r="B20" s="235" t="s">
        <v>116</v>
      </c>
      <c r="C20" s="218" t="s">
        <v>117</v>
      </c>
      <c r="D20" s="237" t="s">
        <v>118</v>
      </c>
      <c r="E20" s="208">
        <v>2</v>
      </c>
      <c r="G20" s="209">
        <v>28</v>
      </c>
    </row>
    <row r="21" spans="1:7" ht="56.45" customHeight="1" x14ac:dyDescent="0.2">
      <c r="B21" s="235" t="s">
        <v>119</v>
      </c>
      <c r="C21" s="218" t="s">
        <v>120</v>
      </c>
      <c r="D21" s="236" t="s">
        <v>121</v>
      </c>
      <c r="E21" s="208">
        <v>3</v>
      </c>
      <c r="G21" s="209">
        <v>26</v>
      </c>
    </row>
    <row r="22" spans="1:7" ht="39" customHeight="1" x14ac:dyDescent="0.2">
      <c r="B22" s="235" t="s">
        <v>122</v>
      </c>
      <c r="C22" s="238" t="s">
        <v>123</v>
      </c>
      <c r="D22" s="236" t="s">
        <v>124</v>
      </c>
      <c r="E22" s="208">
        <v>4</v>
      </c>
      <c r="G22" s="209">
        <v>19</v>
      </c>
    </row>
    <row r="23" spans="1:7" ht="27" customHeight="1" x14ac:dyDescent="0.2">
      <c r="B23" s="235" t="s">
        <v>125</v>
      </c>
      <c r="C23" s="238" t="s">
        <v>10</v>
      </c>
      <c r="D23" s="237" t="s">
        <v>126</v>
      </c>
      <c r="E23" s="208">
        <v>5</v>
      </c>
      <c r="G23" s="209">
        <v>20</v>
      </c>
    </row>
    <row r="24" spans="1:7" ht="40.5" customHeight="1" x14ac:dyDescent="0.2">
      <c r="B24" s="235" t="s">
        <v>127</v>
      </c>
      <c r="C24" s="238" t="s">
        <v>128</v>
      </c>
      <c r="D24" s="236" t="s">
        <v>129</v>
      </c>
      <c r="E24" s="208">
        <v>6</v>
      </c>
      <c r="G24" s="209">
        <v>21</v>
      </c>
    </row>
    <row r="25" spans="1:7" ht="28.5" customHeight="1" x14ac:dyDescent="0.2">
      <c r="B25" s="239" t="s">
        <v>130</v>
      </c>
      <c r="C25" s="218" t="s">
        <v>131</v>
      </c>
      <c r="D25" s="240" t="s">
        <v>132</v>
      </c>
    </row>
    <row r="26" spans="1:7" ht="26.25" customHeight="1" x14ac:dyDescent="0.2">
      <c r="B26" s="239" t="s">
        <v>133</v>
      </c>
      <c r="C26" s="218" t="s">
        <v>134</v>
      </c>
      <c r="D26" s="240" t="s">
        <v>135</v>
      </c>
    </row>
    <row r="27" spans="1:7" ht="44.1" customHeight="1" x14ac:dyDescent="0.2">
      <c r="B27" s="239" t="s">
        <v>136</v>
      </c>
      <c r="C27" s="218" t="s">
        <v>137</v>
      </c>
      <c r="D27" s="236" t="s">
        <v>138</v>
      </c>
      <c r="E27" s="208">
        <v>6</v>
      </c>
      <c r="G27" s="209">
        <v>21</v>
      </c>
    </row>
    <row r="28" spans="1:7" ht="27.75" customHeight="1" x14ac:dyDescent="0.2">
      <c r="B28" s="235" t="s">
        <v>11</v>
      </c>
      <c r="C28" s="218" t="s">
        <v>139</v>
      </c>
      <c r="D28" s="237" t="s">
        <v>140</v>
      </c>
      <c r="E28" s="208">
        <v>8</v>
      </c>
      <c r="G28" s="209">
        <v>47</v>
      </c>
    </row>
    <row r="29" spans="1:7" ht="96" customHeight="1" x14ac:dyDescent="0.2">
      <c r="A29" s="177"/>
      <c r="B29" s="235" t="s">
        <v>17</v>
      </c>
      <c r="C29" s="238" t="s">
        <v>141</v>
      </c>
      <c r="D29" s="241" t="s">
        <v>142</v>
      </c>
      <c r="E29" s="208">
        <v>22</v>
      </c>
      <c r="G29" s="209" t="s">
        <v>143</v>
      </c>
    </row>
    <row r="30" spans="1:7" s="177" customFormat="1" ht="71.099999999999994" customHeight="1" x14ac:dyDescent="0.2">
      <c r="B30" s="235" t="s">
        <v>17</v>
      </c>
      <c r="C30" s="238" t="s">
        <v>144</v>
      </c>
      <c r="D30" s="241" t="s">
        <v>145</v>
      </c>
      <c r="E30" s="208"/>
      <c r="F30" s="209"/>
      <c r="G30" s="209"/>
    </row>
    <row r="31" spans="1:7" ht="24" customHeight="1" x14ac:dyDescent="0.2">
      <c r="B31" s="242" t="s">
        <v>146</v>
      </c>
      <c r="C31" s="218" t="s">
        <v>147</v>
      </c>
      <c r="D31" s="243" t="s">
        <v>148</v>
      </c>
      <c r="E31" s="208">
        <v>9</v>
      </c>
    </row>
    <row r="32" spans="1:7" s="177" customFormat="1" ht="35.25" customHeight="1" x14ac:dyDescent="0.2">
      <c r="B32" s="239" t="s">
        <v>149</v>
      </c>
      <c r="C32" s="218" t="s">
        <v>150</v>
      </c>
      <c r="D32" s="243" t="s">
        <v>151</v>
      </c>
      <c r="E32" s="208"/>
      <c r="F32" s="209"/>
      <c r="G32" s="209"/>
    </row>
    <row r="33" spans="2:7" s="177" customFormat="1" ht="52.5" customHeight="1" x14ac:dyDescent="0.2">
      <c r="B33" s="239" t="s">
        <v>152</v>
      </c>
      <c r="C33" s="218" t="s">
        <v>153</v>
      </c>
      <c r="D33" s="243" t="s">
        <v>154</v>
      </c>
      <c r="E33" s="208"/>
      <c r="F33" s="209"/>
      <c r="G33" s="209"/>
    </row>
    <row r="34" spans="2:7" s="177" customFormat="1" ht="78.75" customHeight="1" x14ac:dyDescent="0.2">
      <c r="B34" s="242" t="s">
        <v>155</v>
      </c>
      <c r="C34" s="244" t="s">
        <v>156</v>
      </c>
      <c r="D34" s="219" t="s">
        <v>157</v>
      </c>
      <c r="E34" s="208">
        <v>25</v>
      </c>
      <c r="F34" s="209"/>
      <c r="G34" s="209"/>
    </row>
    <row r="35" spans="2:7" s="177" customFormat="1" ht="30" customHeight="1" x14ac:dyDescent="0.2">
      <c r="B35" s="242" t="s">
        <v>158</v>
      </c>
      <c r="C35" s="244" t="s">
        <v>159</v>
      </c>
      <c r="D35" s="219" t="s">
        <v>160</v>
      </c>
      <c r="E35" s="208"/>
      <c r="F35" s="209"/>
      <c r="G35" s="209"/>
    </row>
    <row r="36" spans="2:7" s="177" customFormat="1" ht="49.35" customHeight="1" x14ac:dyDescent="0.2">
      <c r="B36" s="242" t="s">
        <v>161</v>
      </c>
      <c r="C36" s="244" t="s">
        <v>162</v>
      </c>
      <c r="D36" s="219" t="s">
        <v>163</v>
      </c>
      <c r="E36" s="208"/>
      <c r="F36" s="209"/>
      <c r="G36" s="209"/>
    </row>
    <row r="37" spans="2:7" s="177" customFormat="1" ht="31.35" customHeight="1" x14ac:dyDescent="0.2">
      <c r="B37" s="245" t="s">
        <v>164</v>
      </c>
      <c r="C37" s="246" t="s">
        <v>165</v>
      </c>
      <c r="D37" s="247" t="s">
        <v>166</v>
      </c>
      <c r="E37" s="208"/>
      <c r="F37" s="209"/>
      <c r="G37" s="209"/>
    </row>
    <row r="38" spans="2:7" s="177" customFormat="1" ht="44.1" customHeight="1" x14ac:dyDescent="0.2">
      <c r="B38" s="245" t="s">
        <v>167</v>
      </c>
      <c r="C38" s="248" t="s">
        <v>168</v>
      </c>
      <c r="D38" s="247" t="s">
        <v>169</v>
      </c>
      <c r="E38" s="208"/>
      <c r="F38" s="209"/>
      <c r="G38" s="209"/>
    </row>
    <row r="39" spans="2:7" s="177" customFormat="1" ht="42" customHeight="1" x14ac:dyDescent="0.2">
      <c r="B39" s="242" t="s">
        <v>170</v>
      </c>
      <c r="C39" s="244" t="s">
        <v>171</v>
      </c>
      <c r="D39" s="219" t="s">
        <v>172</v>
      </c>
      <c r="E39" s="208"/>
      <c r="F39" s="209"/>
      <c r="G39" s="209"/>
    </row>
    <row r="40" spans="2:7" s="177" customFormat="1" ht="42" customHeight="1" x14ac:dyDescent="0.2">
      <c r="B40" s="242" t="s">
        <v>173</v>
      </c>
      <c r="C40" s="244" t="s">
        <v>174</v>
      </c>
      <c r="D40" s="219" t="s">
        <v>175</v>
      </c>
      <c r="E40" s="208"/>
      <c r="F40" s="209"/>
      <c r="G40" s="209"/>
    </row>
    <row r="41" spans="2:7" s="177" customFormat="1" ht="39" customHeight="1" x14ac:dyDescent="0.2">
      <c r="B41" s="242" t="s">
        <v>176</v>
      </c>
      <c r="C41" s="244" t="s">
        <v>177</v>
      </c>
      <c r="D41" s="219" t="s">
        <v>178</v>
      </c>
      <c r="E41" s="208">
        <v>51</v>
      </c>
      <c r="F41" s="209"/>
      <c r="G41" s="209"/>
    </row>
    <row r="42" spans="2:7" s="177" customFormat="1" ht="39" customHeight="1" x14ac:dyDescent="0.2">
      <c r="B42" s="242" t="s">
        <v>179</v>
      </c>
      <c r="C42" s="244" t="s">
        <v>180</v>
      </c>
      <c r="D42" s="219" t="s">
        <v>181</v>
      </c>
      <c r="E42" s="208"/>
      <c r="F42" s="209"/>
      <c r="G42" s="209"/>
    </row>
    <row r="43" spans="2:7" s="177" customFormat="1" ht="39.75" customHeight="1" x14ac:dyDescent="0.2">
      <c r="B43" s="242" t="s">
        <v>182</v>
      </c>
      <c r="C43" s="244" t="s">
        <v>183</v>
      </c>
      <c r="D43" s="219" t="s">
        <v>184</v>
      </c>
      <c r="E43" s="208"/>
      <c r="F43" s="209"/>
      <c r="G43" s="209"/>
    </row>
    <row r="44" spans="2:7" ht="15.75" customHeight="1" x14ac:dyDescent="0.2">
      <c r="B44" s="242" t="s">
        <v>185</v>
      </c>
      <c r="C44" s="238" t="s">
        <v>186</v>
      </c>
      <c r="D44" s="237" t="s">
        <v>187</v>
      </c>
      <c r="E44" s="208">
        <v>12</v>
      </c>
    </row>
    <row r="45" spans="2:7" ht="39" customHeight="1" x14ac:dyDescent="0.2">
      <c r="B45" s="242" t="s">
        <v>188</v>
      </c>
      <c r="C45" s="218" t="s">
        <v>189</v>
      </c>
      <c r="D45" s="237" t="s">
        <v>190</v>
      </c>
      <c r="E45" s="208">
        <v>13</v>
      </c>
    </row>
    <row r="46" spans="2:7" ht="31.5" customHeight="1" x14ac:dyDescent="0.2">
      <c r="B46" s="242" t="s">
        <v>191</v>
      </c>
      <c r="C46" s="238" t="s">
        <v>192</v>
      </c>
      <c r="D46" s="237" t="s">
        <v>193</v>
      </c>
      <c r="E46" s="208">
        <v>14</v>
      </c>
    </row>
    <row r="47" spans="2:7" ht="30.75" customHeight="1" x14ac:dyDescent="0.2">
      <c r="B47" s="242" t="s">
        <v>194</v>
      </c>
      <c r="C47" s="238" t="s">
        <v>195</v>
      </c>
      <c r="D47" s="237" t="s">
        <v>196</v>
      </c>
      <c r="E47" s="208">
        <v>15</v>
      </c>
    </row>
    <row r="48" spans="2:7" ht="27" customHeight="1" x14ac:dyDescent="0.2">
      <c r="B48" s="242" t="s">
        <v>197</v>
      </c>
      <c r="C48" s="218" t="s">
        <v>198</v>
      </c>
      <c r="D48" s="249" t="s">
        <v>199</v>
      </c>
      <c r="E48" s="208">
        <v>16</v>
      </c>
    </row>
    <row r="49" spans="1:7" ht="44.25" customHeight="1" x14ac:dyDescent="0.2">
      <c r="B49" s="242" t="s">
        <v>200</v>
      </c>
      <c r="C49" s="238" t="s">
        <v>201</v>
      </c>
      <c r="D49" s="219" t="s">
        <v>202</v>
      </c>
      <c r="E49" s="208">
        <v>17</v>
      </c>
    </row>
    <row r="50" spans="1:7" ht="45.6" customHeight="1" x14ac:dyDescent="0.2">
      <c r="B50" s="242" t="s">
        <v>203</v>
      </c>
      <c r="C50" s="218" t="s">
        <v>204</v>
      </c>
      <c r="D50" s="219" t="s">
        <v>205</v>
      </c>
      <c r="E50" s="208">
        <v>31</v>
      </c>
    </row>
    <row r="51" spans="1:7" ht="46.35" customHeight="1" x14ac:dyDescent="0.2">
      <c r="B51" s="242" t="s">
        <v>206</v>
      </c>
      <c r="C51" s="244" t="s">
        <v>207</v>
      </c>
      <c r="D51" s="219" t="s">
        <v>208</v>
      </c>
      <c r="E51" s="208">
        <v>52</v>
      </c>
    </row>
    <row r="52" spans="1:7" ht="39.75" customHeight="1" x14ac:dyDescent="0.2">
      <c r="B52" s="250" t="s">
        <v>209</v>
      </c>
      <c r="C52" s="879" t="s">
        <v>210</v>
      </c>
      <c r="D52" s="247" t="s">
        <v>211</v>
      </c>
    </row>
    <row r="53" spans="1:7" s="177" customFormat="1" ht="36.6" customHeight="1" x14ac:dyDescent="0.2">
      <c r="A53" s="180"/>
      <c r="B53" s="245" t="s">
        <v>212</v>
      </c>
      <c r="C53" s="248" t="s">
        <v>213</v>
      </c>
      <c r="D53" s="219" t="s">
        <v>214</v>
      </c>
      <c r="E53" s="208"/>
      <c r="F53" s="209"/>
      <c r="G53" s="209"/>
    </row>
    <row r="54" spans="1:7" s="177" customFormat="1" ht="34.35" customHeight="1" x14ac:dyDescent="0.2">
      <c r="A54" s="180"/>
      <c r="B54" s="245" t="s">
        <v>215</v>
      </c>
      <c r="C54" s="248" t="s">
        <v>216</v>
      </c>
      <c r="D54" s="247" t="s">
        <v>217</v>
      </c>
      <c r="E54" s="208"/>
      <c r="F54" s="209"/>
      <c r="G54" s="209"/>
    </row>
    <row r="55" spans="1:7" s="177" customFormat="1" ht="45" customHeight="1" x14ac:dyDescent="0.2">
      <c r="A55" s="180"/>
      <c r="B55" s="245" t="s">
        <v>218</v>
      </c>
      <c r="C55" s="248" t="s">
        <v>219</v>
      </c>
      <c r="D55" s="219" t="s">
        <v>220</v>
      </c>
      <c r="E55" s="208"/>
      <c r="F55" s="209"/>
      <c r="G55" s="209"/>
    </row>
    <row r="56" spans="1:7" s="177" customFormat="1" ht="49.35" customHeight="1" x14ac:dyDescent="0.2">
      <c r="A56" s="180"/>
      <c r="B56" s="245" t="s">
        <v>221</v>
      </c>
      <c r="C56" s="248" t="s">
        <v>222</v>
      </c>
      <c r="D56" s="219" t="s">
        <v>223</v>
      </c>
      <c r="E56" s="208"/>
      <c r="F56" s="209"/>
      <c r="G56" s="209"/>
    </row>
    <row r="57" spans="1:7" s="177" customFormat="1" ht="45" customHeight="1" x14ac:dyDescent="0.2">
      <c r="A57" s="180"/>
      <c r="B57" s="245" t="s">
        <v>224</v>
      </c>
      <c r="C57" s="248" t="s">
        <v>225</v>
      </c>
      <c r="D57" s="219" t="s">
        <v>226</v>
      </c>
      <c r="E57" s="208"/>
      <c r="F57" s="209"/>
      <c r="G57" s="209"/>
    </row>
    <row r="58" spans="1:7" s="177" customFormat="1" ht="34.5" customHeight="1" x14ac:dyDescent="0.2">
      <c r="A58" s="180"/>
      <c r="B58" s="239" t="s">
        <v>227</v>
      </c>
      <c r="C58" s="244" t="s">
        <v>228</v>
      </c>
      <c r="D58" s="219" t="s">
        <v>229</v>
      </c>
      <c r="E58" s="208"/>
      <c r="F58" s="209"/>
      <c r="G58" s="209"/>
    </row>
    <row r="59" spans="1:7" ht="42.75" customHeight="1" x14ac:dyDescent="0.2">
      <c r="A59" s="177"/>
      <c r="B59" s="242" t="s">
        <v>230</v>
      </c>
      <c r="C59" s="238" t="s">
        <v>231</v>
      </c>
      <c r="D59" s="219" t="s">
        <v>232</v>
      </c>
      <c r="E59" s="208">
        <v>27</v>
      </c>
    </row>
    <row r="60" spans="1:7" s="177" customFormat="1" ht="42" customHeight="1" x14ac:dyDescent="0.2">
      <c r="B60" s="242" t="s">
        <v>233</v>
      </c>
      <c r="C60" s="238" t="s">
        <v>234</v>
      </c>
      <c r="D60" s="219" t="s">
        <v>235</v>
      </c>
      <c r="E60" s="208">
        <v>30</v>
      </c>
      <c r="F60" s="209"/>
      <c r="G60" s="209"/>
    </row>
    <row r="61" spans="1:7" s="177" customFormat="1" ht="41.25" customHeight="1" x14ac:dyDescent="0.2">
      <c r="B61" s="242" t="s">
        <v>236</v>
      </c>
      <c r="C61" s="238" t="s">
        <v>237</v>
      </c>
      <c r="D61" s="237" t="s">
        <v>238</v>
      </c>
      <c r="E61" s="208">
        <v>29</v>
      </c>
      <c r="F61" s="209"/>
      <c r="G61" s="209"/>
    </row>
    <row r="62" spans="1:7" s="177" customFormat="1" ht="41.25" customHeight="1" x14ac:dyDescent="0.2">
      <c r="B62" s="242" t="s">
        <v>239</v>
      </c>
      <c r="C62" s="218" t="s">
        <v>240</v>
      </c>
      <c r="D62" s="237" t="s">
        <v>241</v>
      </c>
      <c r="E62" s="208"/>
      <c r="F62" s="209"/>
      <c r="G62" s="209"/>
    </row>
    <row r="63" spans="1:7" s="177" customFormat="1" ht="41.25" customHeight="1" x14ac:dyDescent="0.2">
      <c r="B63" s="242" t="s">
        <v>242</v>
      </c>
      <c r="C63" s="218" t="s">
        <v>243</v>
      </c>
      <c r="D63" s="237" t="s">
        <v>244</v>
      </c>
      <c r="E63" s="208"/>
      <c r="F63" s="209"/>
      <c r="G63" s="209"/>
    </row>
    <row r="64" spans="1:7" s="177" customFormat="1" ht="56.45" customHeight="1" x14ac:dyDescent="0.2">
      <c r="B64" s="242" t="s">
        <v>245</v>
      </c>
      <c r="C64" s="218" t="s">
        <v>246</v>
      </c>
      <c r="D64" s="237" t="s">
        <v>247</v>
      </c>
      <c r="E64" s="208">
        <v>18</v>
      </c>
      <c r="F64" s="209"/>
      <c r="G64" s="209"/>
    </row>
    <row r="65" spans="1:16" s="177" customFormat="1" ht="36" customHeight="1" x14ac:dyDescent="0.2">
      <c r="B65" s="242" t="s">
        <v>248</v>
      </c>
      <c r="C65" s="244" t="s">
        <v>249</v>
      </c>
      <c r="D65" s="243" t="s">
        <v>250</v>
      </c>
      <c r="E65" s="208"/>
      <c r="F65" s="209"/>
      <c r="G65" s="209"/>
    </row>
    <row r="66" spans="1:16" s="177" customFormat="1" ht="56.45" customHeight="1" x14ac:dyDescent="0.2">
      <c r="A66" s="180"/>
      <c r="B66" s="242" t="s">
        <v>251</v>
      </c>
      <c r="C66" s="238" t="s">
        <v>252</v>
      </c>
      <c r="D66" s="237" t="s">
        <v>253</v>
      </c>
      <c r="E66" s="208"/>
      <c r="F66" s="209"/>
      <c r="G66" s="209"/>
    </row>
    <row r="67" spans="1:16" s="177" customFormat="1" ht="57" customHeight="1" x14ac:dyDescent="0.2">
      <c r="A67" s="180"/>
      <c r="B67" s="242" t="s">
        <v>254</v>
      </c>
      <c r="C67" s="238" t="s">
        <v>255</v>
      </c>
      <c r="D67" s="237" t="s">
        <v>256</v>
      </c>
      <c r="E67" s="208"/>
      <c r="F67" s="209"/>
      <c r="G67" s="209"/>
    </row>
    <row r="68" spans="1:16" s="177" customFormat="1" ht="65.099999999999994" customHeight="1" x14ac:dyDescent="0.2">
      <c r="A68" s="180"/>
      <c r="B68" s="242" t="s">
        <v>257</v>
      </c>
      <c r="C68" s="238" t="s">
        <v>258</v>
      </c>
      <c r="D68" s="237" t="s">
        <v>259</v>
      </c>
      <c r="E68" s="208">
        <v>34</v>
      </c>
      <c r="F68" s="209"/>
      <c r="G68" s="209"/>
    </row>
    <row r="69" spans="1:16" ht="60" customHeight="1" x14ac:dyDescent="0.2">
      <c r="B69" s="242" t="s">
        <v>260</v>
      </c>
      <c r="C69" s="238" t="s">
        <v>261</v>
      </c>
      <c r="D69" s="237" t="s">
        <v>262</v>
      </c>
      <c r="E69" s="208">
        <v>35</v>
      </c>
    </row>
    <row r="70" spans="1:16" ht="77.45" customHeight="1" x14ac:dyDescent="0.2">
      <c r="B70" s="242" t="s">
        <v>263</v>
      </c>
      <c r="C70" s="238" t="s">
        <v>264</v>
      </c>
      <c r="D70" s="237" t="s">
        <v>265</v>
      </c>
      <c r="E70" s="208">
        <v>53</v>
      </c>
    </row>
    <row r="71" spans="1:16" ht="60" customHeight="1" x14ac:dyDescent="0.2">
      <c r="A71" s="251"/>
      <c r="B71" s="242" t="s">
        <v>266</v>
      </c>
      <c r="C71" s="238" t="s">
        <v>267</v>
      </c>
      <c r="D71" s="237" t="s">
        <v>268</v>
      </c>
      <c r="E71" s="208">
        <v>36</v>
      </c>
    </row>
    <row r="72" spans="1:16" s="253" customFormat="1" ht="51" x14ac:dyDescent="0.2">
      <c r="A72" s="180"/>
      <c r="B72" s="242" t="s">
        <v>269</v>
      </c>
      <c r="C72" s="238" t="s">
        <v>270</v>
      </c>
      <c r="D72" s="237" t="s">
        <v>271</v>
      </c>
      <c r="E72" s="208">
        <v>42</v>
      </c>
      <c r="F72" s="252"/>
      <c r="G72" s="252"/>
    </row>
    <row r="73" spans="1:16" ht="36.6" customHeight="1" x14ac:dyDescent="0.2">
      <c r="B73" s="242" t="s">
        <v>272</v>
      </c>
      <c r="C73" s="238" t="s">
        <v>273</v>
      </c>
      <c r="D73" s="237" t="s">
        <v>274</v>
      </c>
      <c r="E73" s="208">
        <v>43</v>
      </c>
    </row>
    <row r="74" spans="1:16" ht="36.6" customHeight="1" x14ac:dyDescent="0.2">
      <c r="A74" s="177"/>
      <c r="B74" s="242" t="s">
        <v>275</v>
      </c>
      <c r="C74" s="238" t="s">
        <v>22</v>
      </c>
      <c r="D74" s="237" t="s">
        <v>276</v>
      </c>
      <c r="E74" s="208">
        <v>44</v>
      </c>
    </row>
    <row r="75" spans="1:16" ht="45.6" customHeight="1" x14ac:dyDescent="0.2">
      <c r="A75" s="177"/>
      <c r="B75" s="242" t="s">
        <v>277</v>
      </c>
      <c r="C75" s="238" t="s">
        <v>278</v>
      </c>
      <c r="D75" s="237" t="s">
        <v>279</v>
      </c>
      <c r="E75" s="208">
        <v>45</v>
      </c>
    </row>
    <row r="76" spans="1:16" s="177" customFormat="1" ht="27.75" customHeight="1" x14ac:dyDescent="0.2">
      <c r="B76" s="242" t="s">
        <v>280</v>
      </c>
      <c r="C76" s="238" t="s">
        <v>281</v>
      </c>
      <c r="D76" s="237" t="s">
        <v>282</v>
      </c>
      <c r="E76" s="208">
        <v>46</v>
      </c>
      <c r="F76" s="209"/>
      <c r="G76" s="209"/>
    </row>
    <row r="77" spans="1:16" s="177" customFormat="1" ht="27.75" customHeight="1" x14ac:dyDescent="0.2">
      <c r="A77" s="180"/>
      <c r="B77" s="239"/>
      <c r="C77" s="238" t="s">
        <v>283</v>
      </c>
      <c r="D77" s="237" t="s">
        <v>284</v>
      </c>
      <c r="E77" s="208">
        <v>48</v>
      </c>
      <c r="F77" s="209"/>
      <c r="G77" s="209"/>
    </row>
    <row r="78" spans="1:16" ht="34.35" customHeight="1" x14ac:dyDescent="0.2">
      <c r="B78" s="239"/>
      <c r="C78" s="254" t="s">
        <v>285</v>
      </c>
      <c r="D78" s="255" t="s">
        <v>286</v>
      </c>
      <c r="E78" s="208">
        <v>49</v>
      </c>
      <c r="H78" s="177"/>
      <c r="I78" s="177"/>
      <c r="J78" s="177"/>
      <c r="K78" s="177"/>
      <c r="L78" s="177"/>
      <c r="M78" s="177"/>
      <c r="N78" s="177"/>
      <c r="O78" s="177"/>
      <c r="P78" s="177"/>
    </row>
    <row r="79" spans="1:16" ht="30.6" customHeight="1" thickBot="1" x14ac:dyDescent="0.25">
      <c r="B79" s="256"/>
      <c r="C79" s="257" t="s">
        <v>287</v>
      </c>
      <c r="D79" s="258" t="s">
        <v>288</v>
      </c>
      <c r="E79" s="208">
        <v>50</v>
      </c>
      <c r="H79" s="177"/>
      <c r="I79" s="177"/>
      <c r="J79" s="177"/>
      <c r="K79" s="177"/>
      <c r="L79" s="177"/>
      <c r="M79" s="177"/>
      <c r="N79" s="177"/>
      <c r="O79" s="177"/>
      <c r="P79" s="177"/>
    </row>
    <row r="80" spans="1:16" x14ac:dyDescent="0.2">
      <c r="B80" s="211"/>
      <c r="C80" s="865"/>
      <c r="D80" s="865"/>
    </row>
    <row r="81" spans="2:4" x14ac:dyDescent="0.2">
      <c r="B81" s="211"/>
      <c r="C81" s="865"/>
      <c r="D81" s="865"/>
    </row>
    <row r="82" spans="2:4" x14ac:dyDescent="0.2">
      <c r="B82" s="211"/>
      <c r="C82" s="865"/>
      <c r="D82" s="865"/>
    </row>
    <row r="83" spans="2:4" x14ac:dyDescent="0.2">
      <c r="B83" s="211"/>
      <c r="C83" s="865"/>
      <c r="D83" s="865"/>
    </row>
    <row r="84" spans="2:4" x14ac:dyDescent="0.2">
      <c r="B84" s="211"/>
      <c r="C84" s="865"/>
      <c r="D84" s="865"/>
    </row>
    <row r="85" spans="2:4" x14ac:dyDescent="0.2">
      <c r="B85" s="211"/>
      <c r="C85" s="865"/>
      <c r="D85" s="865"/>
    </row>
    <row r="86" spans="2:4" x14ac:dyDescent="0.2">
      <c r="B86" s="211"/>
      <c r="C86" s="865"/>
      <c r="D86" s="865"/>
    </row>
    <row r="87" spans="2:4" x14ac:dyDescent="0.2">
      <c r="B87" s="211"/>
      <c r="C87" s="865"/>
      <c r="D87" s="865"/>
    </row>
    <row r="88" spans="2:4" x14ac:dyDescent="0.2">
      <c r="B88" s="211"/>
      <c r="C88" s="865"/>
      <c r="D88" s="865"/>
    </row>
    <row r="89" spans="2:4" x14ac:dyDescent="0.2">
      <c r="B89" s="211"/>
      <c r="C89" s="865"/>
      <c r="D89" s="865"/>
    </row>
    <row r="90" spans="2:4" x14ac:dyDescent="0.2">
      <c r="B90" s="211"/>
      <c r="C90" s="865"/>
      <c r="D90" s="865"/>
    </row>
    <row r="91" spans="2:4" x14ac:dyDescent="0.2">
      <c r="B91" s="211"/>
      <c r="C91" s="865"/>
      <c r="D91" s="865"/>
    </row>
    <row r="92" spans="2:4" x14ac:dyDescent="0.2">
      <c r="B92" s="211"/>
      <c r="C92" s="865"/>
      <c r="D92" s="865"/>
    </row>
    <row r="93" spans="2:4" x14ac:dyDescent="0.2">
      <c r="B93" s="211"/>
      <c r="C93" s="865"/>
      <c r="D93" s="865"/>
    </row>
    <row r="94" spans="2:4" x14ac:dyDescent="0.2">
      <c r="B94" s="211"/>
      <c r="C94" s="865"/>
      <c r="D94" s="865"/>
    </row>
    <row r="95" spans="2:4" x14ac:dyDescent="0.2">
      <c r="B95" s="211"/>
      <c r="C95" s="865"/>
      <c r="D95" s="865"/>
    </row>
    <row r="96" spans="2:4" x14ac:dyDescent="0.2">
      <c r="B96" s="211"/>
      <c r="C96" s="865"/>
      <c r="D96" s="865"/>
    </row>
    <row r="97" spans="2:4" x14ac:dyDescent="0.2">
      <c r="B97" s="211"/>
      <c r="C97" s="865"/>
      <c r="D97" s="865"/>
    </row>
    <row r="98" spans="2:4" x14ac:dyDescent="0.2">
      <c r="B98" s="211"/>
      <c r="C98" s="865"/>
      <c r="D98" s="865"/>
    </row>
    <row r="99" spans="2:4" x14ac:dyDescent="0.2">
      <c r="B99" s="211"/>
      <c r="C99" s="865"/>
      <c r="D99" s="865"/>
    </row>
    <row r="100" spans="2:4" x14ac:dyDescent="0.2">
      <c r="B100" s="211"/>
      <c r="C100" s="865"/>
      <c r="D100" s="865"/>
    </row>
    <row r="101" spans="2:4" x14ac:dyDescent="0.2">
      <c r="B101" s="211"/>
      <c r="C101" s="865"/>
      <c r="D101" s="865"/>
    </row>
    <row r="102" spans="2:4" x14ac:dyDescent="0.2">
      <c r="B102" s="211"/>
      <c r="C102" s="865"/>
      <c r="D102" s="865"/>
    </row>
    <row r="103" spans="2:4" x14ac:dyDescent="0.2">
      <c r="B103" s="211"/>
      <c r="C103" s="865"/>
      <c r="D103" s="865"/>
    </row>
  </sheetData>
  <sheetProtection sheet="1"/>
  <mergeCells count="4">
    <mergeCell ref="B3:D3"/>
    <mergeCell ref="B5:D5"/>
    <mergeCell ref="B6:D6"/>
    <mergeCell ref="B17:D17"/>
  </mergeCells>
  <printOptions horizontalCentered="1"/>
  <pageMargins left="0.5" right="0.5" top="0.75" bottom="0.75" header="0.5" footer="0.5"/>
  <pageSetup paperSize="9" scale="91" firstPageNumber="6" fitToHeight="0" orientation="landscape" r:id="rId1"/>
  <headerFooter alignWithMargins="0">
    <oddFooter>&amp;C&amp;"Arial,Regular"UNSD/Programa de las Naciones Unidas para el Medio Ambiente Cuestionario 2018 Estadisticas Ambientales -  Sección del Agua -  &amp;P</oddFooter>
  </headerFooter>
  <rowBreaks count="6" manualBreakCount="6">
    <brk id="13" min="1" max="3" man="1"/>
    <brk id="28" min="1" max="3" man="1"/>
    <brk id="36" min="1" max="3" man="1"/>
    <brk id="49" min="1" max="3" man="1"/>
    <brk id="59" min="1" max="3" man="1"/>
    <brk id="68"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S66"/>
  <sheetViews>
    <sheetView showGridLines="0" topLeftCell="A7" zoomScale="90" zoomScaleNormal="90" zoomScaleSheetLayoutView="55" zoomScalePageLayoutView="40" workbookViewId="0"/>
  </sheetViews>
  <sheetFormatPr defaultColWidth="8" defaultRowHeight="12.75" x14ac:dyDescent="0.2"/>
  <cols>
    <col min="1" max="2" width="2.140625" style="161" customWidth="1"/>
    <col min="3" max="3" width="1.5703125" style="161" customWidth="1"/>
    <col min="4" max="4" width="2" style="161" customWidth="1"/>
    <col min="5" max="5" width="16" style="161" customWidth="1"/>
    <col min="6" max="6" width="16.42578125" style="161" customWidth="1"/>
    <col min="7" max="7" width="16.5703125" style="161" customWidth="1"/>
    <col min="8" max="10" width="17" style="161" customWidth="1"/>
    <col min="11" max="11" width="16.42578125" style="161" customWidth="1"/>
    <col min="12" max="12" width="18.42578125" style="161" customWidth="1"/>
    <col min="13" max="13" width="1.85546875" style="161" customWidth="1"/>
    <col min="14" max="14" width="7.140625" style="161" customWidth="1"/>
    <col min="15" max="15" width="2.5703125" style="161" customWidth="1"/>
    <col min="16" max="16" width="20" style="161" customWidth="1"/>
    <col min="17" max="17" width="11.85546875" style="161" customWidth="1"/>
    <col min="18" max="18" width="16.42578125" style="161" customWidth="1"/>
    <col min="19" max="20" width="8.85546875" style="161" customWidth="1"/>
    <col min="21" max="21" width="5" style="161" customWidth="1"/>
    <col min="22" max="22" width="21" style="161" customWidth="1"/>
    <col min="23" max="23" width="5.42578125" style="161" customWidth="1"/>
    <col min="24" max="24" width="2.42578125" style="161" customWidth="1"/>
    <col min="25" max="25" width="10.42578125" style="161" bestFit="1" customWidth="1"/>
    <col min="26" max="26" width="7" style="161" customWidth="1"/>
    <col min="27" max="27" width="14.5703125" style="161" customWidth="1"/>
    <col min="28" max="28" width="2" style="161" customWidth="1"/>
    <col min="29" max="29" width="10.42578125" style="161" bestFit="1" customWidth="1"/>
    <col min="30" max="30" width="7.42578125" style="161" customWidth="1"/>
    <col min="31" max="31" width="14.42578125" style="161" customWidth="1"/>
    <col min="32" max="32" width="2.42578125" style="161" customWidth="1"/>
    <col min="33" max="33" width="10.42578125" style="161" bestFit="1" customWidth="1"/>
    <col min="34" max="34" width="7.5703125" style="161" customWidth="1"/>
    <col min="35" max="35" width="15.140625" style="161" customWidth="1"/>
    <col min="36" max="36" width="1.85546875" style="161" customWidth="1"/>
    <col min="37" max="37" width="10.42578125" style="161" bestFit="1" customWidth="1"/>
    <col min="38" max="38" width="2.5703125" style="161" customWidth="1"/>
    <col min="39" max="39" width="10.140625" style="161" customWidth="1"/>
    <col min="40" max="40" width="3.42578125" style="161" customWidth="1"/>
    <col min="41" max="41" width="9.85546875" style="161" customWidth="1"/>
    <col min="42" max="42" width="2.140625" style="161" customWidth="1"/>
    <col min="43" max="43" width="8" style="161" customWidth="1"/>
    <col min="44" max="44" width="1.5703125" style="161" customWidth="1"/>
    <col min="45" max="45" width="2.42578125" style="161" customWidth="1"/>
    <col min="46" max="256" width="8" style="161"/>
    <col min="257" max="258" width="2.140625" style="161" customWidth="1"/>
    <col min="259" max="259" width="1.5703125" style="161" customWidth="1"/>
    <col min="260" max="260" width="2" style="161" customWidth="1"/>
    <col min="261" max="261" width="16" style="161" customWidth="1"/>
    <col min="262" max="262" width="16.42578125" style="161" customWidth="1"/>
    <col min="263" max="263" width="16.5703125" style="161" customWidth="1"/>
    <col min="264" max="266" width="17" style="161" customWidth="1"/>
    <col min="267" max="267" width="16.42578125" style="161" customWidth="1"/>
    <col min="268" max="268" width="18.42578125" style="161" customWidth="1"/>
    <col min="269" max="269" width="1.85546875" style="161" customWidth="1"/>
    <col min="270" max="270" width="7.140625" style="161" customWidth="1"/>
    <col min="271" max="271" width="2.5703125" style="161" customWidth="1"/>
    <col min="272" max="272" width="20" style="161" customWidth="1"/>
    <col min="273" max="273" width="11.85546875" style="161" customWidth="1"/>
    <col min="274" max="274" width="16.42578125" style="161" customWidth="1"/>
    <col min="275" max="276" width="8.85546875" style="161" customWidth="1"/>
    <col min="277" max="277" width="5" style="161" customWidth="1"/>
    <col min="278" max="278" width="21" style="161" customWidth="1"/>
    <col min="279" max="279" width="5.42578125" style="161" customWidth="1"/>
    <col min="280" max="280" width="2.42578125" style="161" customWidth="1"/>
    <col min="281" max="281" width="10.42578125" style="161" bestFit="1" customWidth="1"/>
    <col min="282" max="282" width="7" style="161" customWidth="1"/>
    <col min="283" max="283" width="14.5703125" style="161" customWidth="1"/>
    <col min="284" max="284" width="2" style="161" customWidth="1"/>
    <col min="285" max="285" width="10.42578125" style="161" bestFit="1" customWidth="1"/>
    <col min="286" max="286" width="7.42578125" style="161" customWidth="1"/>
    <col min="287" max="287" width="14.42578125" style="161" customWidth="1"/>
    <col min="288" max="288" width="2.42578125" style="161" customWidth="1"/>
    <col min="289" max="289" width="10.42578125" style="161" bestFit="1" customWidth="1"/>
    <col min="290" max="290" width="7.5703125" style="161" customWidth="1"/>
    <col min="291" max="291" width="15.140625" style="161" customWidth="1"/>
    <col min="292" max="292" width="1.85546875" style="161" customWidth="1"/>
    <col min="293" max="293" width="10.42578125" style="161" bestFit="1" customWidth="1"/>
    <col min="294" max="294" width="2.5703125" style="161" customWidth="1"/>
    <col min="295" max="295" width="10.140625" style="161" customWidth="1"/>
    <col min="296" max="296" width="3.42578125" style="161" customWidth="1"/>
    <col min="297" max="297" width="9.85546875" style="161" customWidth="1"/>
    <col min="298" max="298" width="2.140625" style="161" customWidth="1"/>
    <col min="299" max="299" width="8" style="161" customWidth="1"/>
    <col min="300" max="300" width="1.5703125" style="161" customWidth="1"/>
    <col min="301" max="301" width="2.42578125" style="161" customWidth="1"/>
    <col min="302" max="512" width="8" style="161"/>
    <col min="513" max="514" width="2.140625" style="161" customWidth="1"/>
    <col min="515" max="515" width="1.5703125" style="161" customWidth="1"/>
    <col min="516" max="516" width="2" style="161" customWidth="1"/>
    <col min="517" max="517" width="16" style="161" customWidth="1"/>
    <col min="518" max="518" width="16.42578125" style="161" customWidth="1"/>
    <col min="519" max="519" width="16.5703125" style="161" customWidth="1"/>
    <col min="520" max="522" width="17" style="161" customWidth="1"/>
    <col min="523" max="523" width="16.42578125" style="161" customWidth="1"/>
    <col min="524" max="524" width="18.42578125" style="161" customWidth="1"/>
    <col min="525" max="525" width="1.85546875" style="161" customWidth="1"/>
    <col min="526" max="526" width="7.140625" style="161" customWidth="1"/>
    <col min="527" max="527" width="2.5703125" style="161" customWidth="1"/>
    <col min="528" max="528" width="20" style="161" customWidth="1"/>
    <col min="529" max="529" width="11.85546875" style="161" customWidth="1"/>
    <col min="530" max="530" width="16.42578125" style="161" customWidth="1"/>
    <col min="531" max="532" width="8.85546875" style="161" customWidth="1"/>
    <col min="533" max="533" width="5" style="161" customWidth="1"/>
    <col min="534" max="534" width="21" style="161" customWidth="1"/>
    <col min="535" max="535" width="5.42578125" style="161" customWidth="1"/>
    <col min="536" max="536" width="2.42578125" style="161" customWidth="1"/>
    <col min="537" max="537" width="10.42578125" style="161" bestFit="1" customWidth="1"/>
    <col min="538" max="538" width="7" style="161" customWidth="1"/>
    <col min="539" max="539" width="14.5703125" style="161" customWidth="1"/>
    <col min="540" max="540" width="2" style="161" customWidth="1"/>
    <col min="541" max="541" width="10.42578125" style="161" bestFit="1" customWidth="1"/>
    <col min="542" max="542" width="7.42578125" style="161" customWidth="1"/>
    <col min="543" max="543" width="14.42578125" style="161" customWidth="1"/>
    <col min="544" max="544" width="2.42578125" style="161" customWidth="1"/>
    <col min="545" max="545" width="10.42578125" style="161" bestFit="1" customWidth="1"/>
    <col min="546" max="546" width="7.5703125" style="161" customWidth="1"/>
    <col min="547" max="547" width="15.140625" style="161" customWidth="1"/>
    <col min="548" max="548" width="1.85546875" style="161" customWidth="1"/>
    <col min="549" max="549" width="10.42578125" style="161" bestFit="1" customWidth="1"/>
    <col min="550" max="550" width="2.5703125" style="161" customWidth="1"/>
    <col min="551" max="551" width="10.140625" style="161" customWidth="1"/>
    <col min="552" max="552" width="3.42578125" style="161" customWidth="1"/>
    <col min="553" max="553" width="9.85546875" style="161" customWidth="1"/>
    <col min="554" max="554" width="2.140625" style="161" customWidth="1"/>
    <col min="555" max="555" width="8" style="161" customWidth="1"/>
    <col min="556" max="556" width="1.5703125" style="161" customWidth="1"/>
    <col min="557" max="557" width="2.42578125" style="161" customWidth="1"/>
    <col min="558" max="768" width="8" style="161"/>
    <col min="769" max="770" width="2.140625" style="161" customWidth="1"/>
    <col min="771" max="771" width="1.5703125" style="161" customWidth="1"/>
    <col min="772" max="772" width="2" style="161" customWidth="1"/>
    <col min="773" max="773" width="16" style="161" customWidth="1"/>
    <col min="774" max="774" width="16.42578125" style="161" customWidth="1"/>
    <col min="775" max="775" width="16.5703125" style="161" customWidth="1"/>
    <col min="776" max="778" width="17" style="161" customWidth="1"/>
    <col min="779" max="779" width="16.42578125" style="161" customWidth="1"/>
    <col min="780" max="780" width="18.42578125" style="161" customWidth="1"/>
    <col min="781" max="781" width="1.85546875" style="161" customWidth="1"/>
    <col min="782" max="782" width="7.140625" style="161" customWidth="1"/>
    <col min="783" max="783" width="2.5703125" style="161" customWidth="1"/>
    <col min="784" max="784" width="20" style="161" customWidth="1"/>
    <col min="785" max="785" width="11.85546875" style="161" customWidth="1"/>
    <col min="786" max="786" width="16.42578125" style="161" customWidth="1"/>
    <col min="787" max="788" width="8.85546875" style="161" customWidth="1"/>
    <col min="789" max="789" width="5" style="161" customWidth="1"/>
    <col min="790" max="790" width="21" style="161" customWidth="1"/>
    <col min="791" max="791" width="5.42578125" style="161" customWidth="1"/>
    <col min="792" max="792" width="2.42578125" style="161" customWidth="1"/>
    <col min="793" max="793" width="10.42578125" style="161" bestFit="1" customWidth="1"/>
    <col min="794" max="794" width="7" style="161" customWidth="1"/>
    <col min="795" max="795" width="14.5703125" style="161" customWidth="1"/>
    <col min="796" max="796" width="2" style="161" customWidth="1"/>
    <col min="797" max="797" width="10.42578125" style="161" bestFit="1" customWidth="1"/>
    <col min="798" max="798" width="7.42578125" style="161" customWidth="1"/>
    <col min="799" max="799" width="14.42578125" style="161" customWidth="1"/>
    <col min="800" max="800" width="2.42578125" style="161" customWidth="1"/>
    <col min="801" max="801" width="10.42578125" style="161" bestFit="1" customWidth="1"/>
    <col min="802" max="802" width="7.5703125" style="161" customWidth="1"/>
    <col min="803" max="803" width="15.140625" style="161" customWidth="1"/>
    <col min="804" max="804" width="1.85546875" style="161" customWidth="1"/>
    <col min="805" max="805" width="10.42578125" style="161" bestFit="1" customWidth="1"/>
    <col min="806" max="806" width="2.5703125" style="161" customWidth="1"/>
    <col min="807" max="807" width="10.140625" style="161" customWidth="1"/>
    <col min="808" max="808" width="3.42578125" style="161" customWidth="1"/>
    <col min="809" max="809" width="9.85546875" style="161" customWidth="1"/>
    <col min="810" max="810" width="2.140625" style="161" customWidth="1"/>
    <col min="811" max="811" width="8" style="161" customWidth="1"/>
    <col min="812" max="812" width="1.5703125" style="161" customWidth="1"/>
    <col min="813" max="813" width="2.42578125" style="161" customWidth="1"/>
    <col min="814" max="1024" width="8" style="161"/>
    <col min="1025" max="1026" width="2.140625" style="161" customWidth="1"/>
    <col min="1027" max="1027" width="1.5703125" style="161" customWidth="1"/>
    <col min="1028" max="1028" width="2" style="161" customWidth="1"/>
    <col min="1029" max="1029" width="16" style="161" customWidth="1"/>
    <col min="1030" max="1030" width="16.42578125" style="161" customWidth="1"/>
    <col min="1031" max="1031" width="16.5703125" style="161" customWidth="1"/>
    <col min="1032" max="1034" width="17" style="161" customWidth="1"/>
    <col min="1035" max="1035" width="16.42578125" style="161" customWidth="1"/>
    <col min="1036" max="1036" width="18.42578125" style="161" customWidth="1"/>
    <col min="1037" max="1037" width="1.85546875" style="161" customWidth="1"/>
    <col min="1038" max="1038" width="7.140625" style="161" customWidth="1"/>
    <col min="1039" max="1039" width="2.5703125" style="161" customWidth="1"/>
    <col min="1040" max="1040" width="20" style="161" customWidth="1"/>
    <col min="1041" max="1041" width="11.85546875" style="161" customWidth="1"/>
    <col min="1042" max="1042" width="16.42578125" style="161" customWidth="1"/>
    <col min="1043" max="1044" width="8.85546875" style="161" customWidth="1"/>
    <col min="1045" max="1045" width="5" style="161" customWidth="1"/>
    <col min="1046" max="1046" width="21" style="161" customWidth="1"/>
    <col min="1047" max="1047" width="5.42578125" style="161" customWidth="1"/>
    <col min="1048" max="1048" width="2.42578125" style="161" customWidth="1"/>
    <col min="1049" max="1049" width="10.42578125" style="161" bestFit="1" customWidth="1"/>
    <col min="1050" max="1050" width="7" style="161" customWidth="1"/>
    <col min="1051" max="1051" width="14.5703125" style="161" customWidth="1"/>
    <col min="1052" max="1052" width="2" style="161" customWidth="1"/>
    <col min="1053" max="1053" width="10.42578125" style="161" bestFit="1" customWidth="1"/>
    <col min="1054" max="1054" width="7.42578125" style="161" customWidth="1"/>
    <col min="1055" max="1055" width="14.42578125" style="161" customWidth="1"/>
    <col min="1056" max="1056" width="2.42578125" style="161" customWidth="1"/>
    <col min="1057" max="1057" width="10.42578125" style="161" bestFit="1" customWidth="1"/>
    <col min="1058" max="1058" width="7.5703125" style="161" customWidth="1"/>
    <col min="1059" max="1059" width="15.140625" style="161" customWidth="1"/>
    <col min="1060" max="1060" width="1.85546875" style="161" customWidth="1"/>
    <col min="1061" max="1061" width="10.42578125" style="161" bestFit="1" customWidth="1"/>
    <col min="1062" max="1062" width="2.5703125" style="161" customWidth="1"/>
    <col min="1063" max="1063" width="10.140625" style="161" customWidth="1"/>
    <col min="1064" max="1064" width="3.42578125" style="161" customWidth="1"/>
    <col min="1065" max="1065" width="9.85546875" style="161" customWidth="1"/>
    <col min="1066" max="1066" width="2.140625" style="161" customWidth="1"/>
    <col min="1067" max="1067" width="8" style="161" customWidth="1"/>
    <col min="1068" max="1068" width="1.5703125" style="161" customWidth="1"/>
    <col min="1069" max="1069" width="2.42578125" style="161" customWidth="1"/>
    <col min="1070" max="1280" width="8" style="161"/>
    <col min="1281" max="1282" width="2.140625" style="161" customWidth="1"/>
    <col min="1283" max="1283" width="1.5703125" style="161" customWidth="1"/>
    <col min="1284" max="1284" width="2" style="161" customWidth="1"/>
    <col min="1285" max="1285" width="16" style="161" customWidth="1"/>
    <col min="1286" max="1286" width="16.42578125" style="161" customWidth="1"/>
    <col min="1287" max="1287" width="16.5703125" style="161" customWidth="1"/>
    <col min="1288" max="1290" width="17" style="161" customWidth="1"/>
    <col min="1291" max="1291" width="16.42578125" style="161" customWidth="1"/>
    <col min="1292" max="1292" width="18.42578125" style="161" customWidth="1"/>
    <col min="1293" max="1293" width="1.85546875" style="161" customWidth="1"/>
    <col min="1294" max="1294" width="7.140625" style="161" customWidth="1"/>
    <col min="1295" max="1295" width="2.5703125" style="161" customWidth="1"/>
    <col min="1296" max="1296" width="20" style="161" customWidth="1"/>
    <col min="1297" max="1297" width="11.85546875" style="161" customWidth="1"/>
    <col min="1298" max="1298" width="16.42578125" style="161" customWidth="1"/>
    <col min="1299" max="1300" width="8.85546875" style="161" customWidth="1"/>
    <col min="1301" max="1301" width="5" style="161" customWidth="1"/>
    <col min="1302" max="1302" width="21" style="161" customWidth="1"/>
    <col min="1303" max="1303" width="5.42578125" style="161" customWidth="1"/>
    <col min="1304" max="1304" width="2.42578125" style="161" customWidth="1"/>
    <col min="1305" max="1305" width="10.42578125" style="161" bestFit="1" customWidth="1"/>
    <col min="1306" max="1306" width="7" style="161" customWidth="1"/>
    <col min="1307" max="1307" width="14.5703125" style="161" customWidth="1"/>
    <col min="1308" max="1308" width="2" style="161" customWidth="1"/>
    <col min="1309" max="1309" width="10.42578125" style="161" bestFit="1" customWidth="1"/>
    <col min="1310" max="1310" width="7.42578125" style="161" customWidth="1"/>
    <col min="1311" max="1311" width="14.42578125" style="161" customWidth="1"/>
    <col min="1312" max="1312" width="2.42578125" style="161" customWidth="1"/>
    <col min="1313" max="1313" width="10.42578125" style="161" bestFit="1" customWidth="1"/>
    <col min="1314" max="1314" width="7.5703125" style="161" customWidth="1"/>
    <col min="1315" max="1315" width="15.140625" style="161" customWidth="1"/>
    <col min="1316" max="1316" width="1.85546875" style="161" customWidth="1"/>
    <col min="1317" max="1317" width="10.42578125" style="161" bestFit="1" customWidth="1"/>
    <col min="1318" max="1318" width="2.5703125" style="161" customWidth="1"/>
    <col min="1319" max="1319" width="10.140625" style="161" customWidth="1"/>
    <col min="1320" max="1320" width="3.42578125" style="161" customWidth="1"/>
    <col min="1321" max="1321" width="9.85546875" style="161" customWidth="1"/>
    <col min="1322" max="1322" width="2.140625" style="161" customWidth="1"/>
    <col min="1323" max="1323" width="8" style="161" customWidth="1"/>
    <col min="1324" max="1324" width="1.5703125" style="161" customWidth="1"/>
    <col min="1325" max="1325" width="2.42578125" style="161" customWidth="1"/>
    <col min="1326" max="1536" width="8" style="161"/>
    <col min="1537" max="1538" width="2.140625" style="161" customWidth="1"/>
    <col min="1539" max="1539" width="1.5703125" style="161" customWidth="1"/>
    <col min="1540" max="1540" width="2" style="161" customWidth="1"/>
    <col min="1541" max="1541" width="16" style="161" customWidth="1"/>
    <col min="1542" max="1542" width="16.42578125" style="161" customWidth="1"/>
    <col min="1543" max="1543" width="16.5703125" style="161" customWidth="1"/>
    <col min="1544" max="1546" width="17" style="161" customWidth="1"/>
    <col min="1547" max="1547" width="16.42578125" style="161" customWidth="1"/>
    <col min="1548" max="1548" width="18.42578125" style="161" customWidth="1"/>
    <col min="1549" max="1549" width="1.85546875" style="161" customWidth="1"/>
    <col min="1550" max="1550" width="7.140625" style="161" customWidth="1"/>
    <col min="1551" max="1551" width="2.5703125" style="161" customWidth="1"/>
    <col min="1552" max="1552" width="20" style="161" customWidth="1"/>
    <col min="1553" max="1553" width="11.85546875" style="161" customWidth="1"/>
    <col min="1554" max="1554" width="16.42578125" style="161" customWidth="1"/>
    <col min="1555" max="1556" width="8.85546875" style="161" customWidth="1"/>
    <col min="1557" max="1557" width="5" style="161" customWidth="1"/>
    <col min="1558" max="1558" width="21" style="161" customWidth="1"/>
    <col min="1559" max="1559" width="5.42578125" style="161" customWidth="1"/>
    <col min="1560" max="1560" width="2.42578125" style="161" customWidth="1"/>
    <col min="1561" max="1561" width="10.42578125" style="161" bestFit="1" customWidth="1"/>
    <col min="1562" max="1562" width="7" style="161" customWidth="1"/>
    <col min="1563" max="1563" width="14.5703125" style="161" customWidth="1"/>
    <col min="1564" max="1564" width="2" style="161" customWidth="1"/>
    <col min="1565" max="1565" width="10.42578125" style="161" bestFit="1" customWidth="1"/>
    <col min="1566" max="1566" width="7.42578125" style="161" customWidth="1"/>
    <col min="1567" max="1567" width="14.42578125" style="161" customWidth="1"/>
    <col min="1568" max="1568" width="2.42578125" style="161" customWidth="1"/>
    <col min="1569" max="1569" width="10.42578125" style="161" bestFit="1" customWidth="1"/>
    <col min="1570" max="1570" width="7.5703125" style="161" customWidth="1"/>
    <col min="1571" max="1571" width="15.140625" style="161" customWidth="1"/>
    <col min="1572" max="1572" width="1.85546875" style="161" customWidth="1"/>
    <col min="1573" max="1573" width="10.42578125" style="161" bestFit="1" customWidth="1"/>
    <col min="1574" max="1574" width="2.5703125" style="161" customWidth="1"/>
    <col min="1575" max="1575" width="10.140625" style="161" customWidth="1"/>
    <col min="1576" max="1576" width="3.42578125" style="161" customWidth="1"/>
    <col min="1577" max="1577" width="9.85546875" style="161" customWidth="1"/>
    <col min="1578" max="1578" width="2.140625" style="161" customWidth="1"/>
    <col min="1579" max="1579" width="8" style="161" customWidth="1"/>
    <col min="1580" max="1580" width="1.5703125" style="161" customWidth="1"/>
    <col min="1581" max="1581" width="2.42578125" style="161" customWidth="1"/>
    <col min="1582" max="1792" width="8" style="161"/>
    <col min="1793" max="1794" width="2.140625" style="161" customWidth="1"/>
    <col min="1795" max="1795" width="1.5703125" style="161" customWidth="1"/>
    <col min="1796" max="1796" width="2" style="161" customWidth="1"/>
    <col min="1797" max="1797" width="16" style="161" customWidth="1"/>
    <col min="1798" max="1798" width="16.42578125" style="161" customWidth="1"/>
    <col min="1799" max="1799" width="16.5703125" style="161" customWidth="1"/>
    <col min="1800" max="1802" width="17" style="161" customWidth="1"/>
    <col min="1803" max="1803" width="16.42578125" style="161" customWidth="1"/>
    <col min="1804" max="1804" width="18.42578125" style="161" customWidth="1"/>
    <col min="1805" max="1805" width="1.85546875" style="161" customWidth="1"/>
    <col min="1806" max="1806" width="7.140625" style="161" customWidth="1"/>
    <col min="1807" max="1807" width="2.5703125" style="161" customWidth="1"/>
    <col min="1808" max="1808" width="20" style="161" customWidth="1"/>
    <col min="1809" max="1809" width="11.85546875" style="161" customWidth="1"/>
    <col min="1810" max="1810" width="16.42578125" style="161" customWidth="1"/>
    <col min="1811" max="1812" width="8.85546875" style="161" customWidth="1"/>
    <col min="1813" max="1813" width="5" style="161" customWidth="1"/>
    <col min="1814" max="1814" width="21" style="161" customWidth="1"/>
    <col min="1815" max="1815" width="5.42578125" style="161" customWidth="1"/>
    <col min="1816" max="1816" width="2.42578125" style="161" customWidth="1"/>
    <col min="1817" max="1817" width="10.42578125" style="161" bestFit="1" customWidth="1"/>
    <col min="1818" max="1818" width="7" style="161" customWidth="1"/>
    <col min="1819" max="1819" width="14.5703125" style="161" customWidth="1"/>
    <col min="1820" max="1820" width="2" style="161" customWidth="1"/>
    <col min="1821" max="1821" width="10.42578125" style="161" bestFit="1" customWidth="1"/>
    <col min="1822" max="1822" width="7.42578125" style="161" customWidth="1"/>
    <col min="1823" max="1823" width="14.42578125" style="161" customWidth="1"/>
    <col min="1824" max="1824" width="2.42578125" style="161" customWidth="1"/>
    <col min="1825" max="1825" width="10.42578125" style="161" bestFit="1" customWidth="1"/>
    <col min="1826" max="1826" width="7.5703125" style="161" customWidth="1"/>
    <col min="1827" max="1827" width="15.140625" style="161" customWidth="1"/>
    <col min="1828" max="1828" width="1.85546875" style="161" customWidth="1"/>
    <col min="1829" max="1829" width="10.42578125" style="161" bestFit="1" customWidth="1"/>
    <col min="1830" max="1830" width="2.5703125" style="161" customWidth="1"/>
    <col min="1831" max="1831" width="10.140625" style="161" customWidth="1"/>
    <col min="1832" max="1832" width="3.42578125" style="161" customWidth="1"/>
    <col min="1833" max="1833" width="9.85546875" style="161" customWidth="1"/>
    <col min="1834" max="1834" width="2.140625" style="161" customWidth="1"/>
    <col min="1835" max="1835" width="8" style="161" customWidth="1"/>
    <col min="1836" max="1836" width="1.5703125" style="161" customWidth="1"/>
    <col min="1837" max="1837" width="2.42578125" style="161" customWidth="1"/>
    <col min="1838" max="2048" width="8" style="161"/>
    <col min="2049" max="2050" width="2.140625" style="161" customWidth="1"/>
    <col min="2051" max="2051" width="1.5703125" style="161" customWidth="1"/>
    <col min="2052" max="2052" width="2" style="161" customWidth="1"/>
    <col min="2053" max="2053" width="16" style="161" customWidth="1"/>
    <col min="2054" max="2054" width="16.42578125" style="161" customWidth="1"/>
    <col min="2055" max="2055" width="16.5703125" style="161" customWidth="1"/>
    <col min="2056" max="2058" width="17" style="161" customWidth="1"/>
    <col min="2059" max="2059" width="16.42578125" style="161" customWidth="1"/>
    <col min="2060" max="2060" width="18.42578125" style="161" customWidth="1"/>
    <col min="2061" max="2061" width="1.85546875" style="161" customWidth="1"/>
    <col min="2062" max="2062" width="7.140625" style="161" customWidth="1"/>
    <col min="2063" max="2063" width="2.5703125" style="161" customWidth="1"/>
    <col min="2064" max="2064" width="20" style="161" customWidth="1"/>
    <col min="2065" max="2065" width="11.85546875" style="161" customWidth="1"/>
    <col min="2066" max="2066" width="16.42578125" style="161" customWidth="1"/>
    <col min="2067" max="2068" width="8.85546875" style="161" customWidth="1"/>
    <col min="2069" max="2069" width="5" style="161" customWidth="1"/>
    <col min="2070" max="2070" width="21" style="161" customWidth="1"/>
    <col min="2071" max="2071" width="5.42578125" style="161" customWidth="1"/>
    <col min="2072" max="2072" width="2.42578125" style="161" customWidth="1"/>
    <col min="2073" max="2073" width="10.42578125" style="161" bestFit="1" customWidth="1"/>
    <col min="2074" max="2074" width="7" style="161" customWidth="1"/>
    <col min="2075" max="2075" width="14.5703125" style="161" customWidth="1"/>
    <col min="2076" max="2076" width="2" style="161" customWidth="1"/>
    <col min="2077" max="2077" width="10.42578125" style="161" bestFit="1" customWidth="1"/>
    <col min="2078" max="2078" width="7.42578125" style="161" customWidth="1"/>
    <col min="2079" max="2079" width="14.42578125" style="161" customWidth="1"/>
    <col min="2080" max="2080" width="2.42578125" style="161" customWidth="1"/>
    <col min="2081" max="2081" width="10.42578125" style="161" bestFit="1" customWidth="1"/>
    <col min="2082" max="2082" width="7.5703125" style="161" customWidth="1"/>
    <col min="2083" max="2083" width="15.140625" style="161" customWidth="1"/>
    <col min="2084" max="2084" width="1.85546875" style="161" customWidth="1"/>
    <col min="2085" max="2085" width="10.42578125" style="161" bestFit="1" customWidth="1"/>
    <col min="2086" max="2086" width="2.5703125" style="161" customWidth="1"/>
    <col min="2087" max="2087" width="10.140625" style="161" customWidth="1"/>
    <col min="2088" max="2088" width="3.42578125" style="161" customWidth="1"/>
    <col min="2089" max="2089" width="9.85546875" style="161" customWidth="1"/>
    <col min="2090" max="2090" width="2.140625" style="161" customWidth="1"/>
    <col min="2091" max="2091" width="8" style="161" customWidth="1"/>
    <col min="2092" max="2092" width="1.5703125" style="161" customWidth="1"/>
    <col min="2093" max="2093" width="2.42578125" style="161" customWidth="1"/>
    <col min="2094" max="2304" width="8" style="161"/>
    <col min="2305" max="2306" width="2.140625" style="161" customWidth="1"/>
    <col min="2307" max="2307" width="1.5703125" style="161" customWidth="1"/>
    <col min="2308" max="2308" width="2" style="161" customWidth="1"/>
    <col min="2309" max="2309" width="16" style="161" customWidth="1"/>
    <col min="2310" max="2310" width="16.42578125" style="161" customWidth="1"/>
    <col min="2311" max="2311" width="16.5703125" style="161" customWidth="1"/>
    <col min="2312" max="2314" width="17" style="161" customWidth="1"/>
    <col min="2315" max="2315" width="16.42578125" style="161" customWidth="1"/>
    <col min="2316" max="2316" width="18.42578125" style="161" customWidth="1"/>
    <col min="2317" max="2317" width="1.85546875" style="161" customWidth="1"/>
    <col min="2318" max="2318" width="7.140625" style="161" customWidth="1"/>
    <col min="2319" max="2319" width="2.5703125" style="161" customWidth="1"/>
    <col min="2320" max="2320" width="20" style="161" customWidth="1"/>
    <col min="2321" max="2321" width="11.85546875" style="161" customWidth="1"/>
    <col min="2322" max="2322" width="16.42578125" style="161" customWidth="1"/>
    <col min="2323" max="2324" width="8.85546875" style="161" customWidth="1"/>
    <col min="2325" max="2325" width="5" style="161" customWidth="1"/>
    <col min="2326" max="2326" width="21" style="161" customWidth="1"/>
    <col min="2327" max="2327" width="5.42578125" style="161" customWidth="1"/>
    <col min="2328" max="2328" width="2.42578125" style="161" customWidth="1"/>
    <col min="2329" max="2329" width="10.42578125" style="161" bestFit="1" customWidth="1"/>
    <col min="2330" max="2330" width="7" style="161" customWidth="1"/>
    <col min="2331" max="2331" width="14.5703125" style="161" customWidth="1"/>
    <col min="2332" max="2332" width="2" style="161" customWidth="1"/>
    <col min="2333" max="2333" width="10.42578125" style="161" bestFit="1" customWidth="1"/>
    <col min="2334" max="2334" width="7.42578125" style="161" customWidth="1"/>
    <col min="2335" max="2335" width="14.42578125" style="161" customWidth="1"/>
    <col min="2336" max="2336" width="2.42578125" style="161" customWidth="1"/>
    <col min="2337" max="2337" width="10.42578125" style="161" bestFit="1" customWidth="1"/>
    <col min="2338" max="2338" width="7.5703125" style="161" customWidth="1"/>
    <col min="2339" max="2339" width="15.140625" style="161" customWidth="1"/>
    <col min="2340" max="2340" width="1.85546875" style="161" customWidth="1"/>
    <col min="2341" max="2341" width="10.42578125" style="161" bestFit="1" customWidth="1"/>
    <col min="2342" max="2342" width="2.5703125" style="161" customWidth="1"/>
    <col min="2343" max="2343" width="10.140625" style="161" customWidth="1"/>
    <col min="2344" max="2344" width="3.42578125" style="161" customWidth="1"/>
    <col min="2345" max="2345" width="9.85546875" style="161" customWidth="1"/>
    <col min="2346" max="2346" width="2.140625" style="161" customWidth="1"/>
    <col min="2347" max="2347" width="8" style="161" customWidth="1"/>
    <col min="2348" max="2348" width="1.5703125" style="161" customWidth="1"/>
    <col min="2349" max="2349" width="2.42578125" style="161" customWidth="1"/>
    <col min="2350" max="2560" width="8" style="161"/>
    <col min="2561" max="2562" width="2.140625" style="161" customWidth="1"/>
    <col min="2563" max="2563" width="1.5703125" style="161" customWidth="1"/>
    <col min="2564" max="2564" width="2" style="161" customWidth="1"/>
    <col min="2565" max="2565" width="16" style="161" customWidth="1"/>
    <col min="2566" max="2566" width="16.42578125" style="161" customWidth="1"/>
    <col min="2567" max="2567" width="16.5703125" style="161" customWidth="1"/>
    <col min="2568" max="2570" width="17" style="161" customWidth="1"/>
    <col min="2571" max="2571" width="16.42578125" style="161" customWidth="1"/>
    <col min="2572" max="2572" width="18.42578125" style="161" customWidth="1"/>
    <col min="2573" max="2573" width="1.85546875" style="161" customWidth="1"/>
    <col min="2574" max="2574" width="7.140625" style="161" customWidth="1"/>
    <col min="2575" max="2575" width="2.5703125" style="161" customWidth="1"/>
    <col min="2576" max="2576" width="20" style="161" customWidth="1"/>
    <col min="2577" max="2577" width="11.85546875" style="161" customWidth="1"/>
    <col min="2578" max="2578" width="16.42578125" style="161" customWidth="1"/>
    <col min="2579" max="2580" width="8.85546875" style="161" customWidth="1"/>
    <col min="2581" max="2581" width="5" style="161" customWidth="1"/>
    <col min="2582" max="2582" width="21" style="161" customWidth="1"/>
    <col min="2583" max="2583" width="5.42578125" style="161" customWidth="1"/>
    <col min="2584" max="2584" width="2.42578125" style="161" customWidth="1"/>
    <col min="2585" max="2585" width="10.42578125" style="161" bestFit="1" customWidth="1"/>
    <col min="2586" max="2586" width="7" style="161" customWidth="1"/>
    <col min="2587" max="2587" width="14.5703125" style="161" customWidth="1"/>
    <col min="2588" max="2588" width="2" style="161" customWidth="1"/>
    <col min="2589" max="2589" width="10.42578125" style="161" bestFit="1" customWidth="1"/>
    <col min="2590" max="2590" width="7.42578125" style="161" customWidth="1"/>
    <col min="2591" max="2591" width="14.42578125" style="161" customWidth="1"/>
    <col min="2592" max="2592" width="2.42578125" style="161" customWidth="1"/>
    <col min="2593" max="2593" width="10.42578125" style="161" bestFit="1" customWidth="1"/>
    <col min="2594" max="2594" width="7.5703125" style="161" customWidth="1"/>
    <col min="2595" max="2595" width="15.140625" style="161" customWidth="1"/>
    <col min="2596" max="2596" width="1.85546875" style="161" customWidth="1"/>
    <col min="2597" max="2597" width="10.42578125" style="161" bestFit="1" customWidth="1"/>
    <col min="2598" max="2598" width="2.5703125" style="161" customWidth="1"/>
    <col min="2599" max="2599" width="10.140625" style="161" customWidth="1"/>
    <col min="2600" max="2600" width="3.42578125" style="161" customWidth="1"/>
    <col min="2601" max="2601" width="9.85546875" style="161" customWidth="1"/>
    <col min="2602" max="2602" width="2.140625" style="161" customWidth="1"/>
    <col min="2603" max="2603" width="8" style="161" customWidth="1"/>
    <col min="2604" max="2604" width="1.5703125" style="161" customWidth="1"/>
    <col min="2605" max="2605" width="2.42578125" style="161" customWidth="1"/>
    <col min="2606" max="2816" width="8" style="161"/>
    <col min="2817" max="2818" width="2.140625" style="161" customWidth="1"/>
    <col min="2819" max="2819" width="1.5703125" style="161" customWidth="1"/>
    <col min="2820" max="2820" width="2" style="161" customWidth="1"/>
    <col min="2821" max="2821" width="16" style="161" customWidth="1"/>
    <col min="2822" max="2822" width="16.42578125" style="161" customWidth="1"/>
    <col min="2823" max="2823" width="16.5703125" style="161" customWidth="1"/>
    <col min="2824" max="2826" width="17" style="161" customWidth="1"/>
    <col min="2827" max="2827" width="16.42578125" style="161" customWidth="1"/>
    <col min="2828" max="2828" width="18.42578125" style="161" customWidth="1"/>
    <col min="2829" max="2829" width="1.85546875" style="161" customWidth="1"/>
    <col min="2830" max="2830" width="7.140625" style="161" customWidth="1"/>
    <col min="2831" max="2831" width="2.5703125" style="161" customWidth="1"/>
    <col min="2832" max="2832" width="20" style="161" customWidth="1"/>
    <col min="2833" max="2833" width="11.85546875" style="161" customWidth="1"/>
    <col min="2834" max="2834" width="16.42578125" style="161" customWidth="1"/>
    <col min="2835" max="2836" width="8.85546875" style="161" customWidth="1"/>
    <col min="2837" max="2837" width="5" style="161" customWidth="1"/>
    <col min="2838" max="2838" width="21" style="161" customWidth="1"/>
    <col min="2839" max="2839" width="5.42578125" style="161" customWidth="1"/>
    <col min="2840" max="2840" width="2.42578125" style="161" customWidth="1"/>
    <col min="2841" max="2841" width="10.42578125" style="161" bestFit="1" customWidth="1"/>
    <col min="2842" max="2842" width="7" style="161" customWidth="1"/>
    <col min="2843" max="2843" width="14.5703125" style="161" customWidth="1"/>
    <col min="2844" max="2844" width="2" style="161" customWidth="1"/>
    <col min="2845" max="2845" width="10.42578125" style="161" bestFit="1" customWidth="1"/>
    <col min="2846" max="2846" width="7.42578125" style="161" customWidth="1"/>
    <col min="2847" max="2847" width="14.42578125" style="161" customWidth="1"/>
    <col min="2848" max="2848" width="2.42578125" style="161" customWidth="1"/>
    <col min="2849" max="2849" width="10.42578125" style="161" bestFit="1" customWidth="1"/>
    <col min="2850" max="2850" width="7.5703125" style="161" customWidth="1"/>
    <col min="2851" max="2851" width="15.140625" style="161" customWidth="1"/>
    <col min="2852" max="2852" width="1.85546875" style="161" customWidth="1"/>
    <col min="2853" max="2853" width="10.42578125" style="161" bestFit="1" customWidth="1"/>
    <col min="2854" max="2854" width="2.5703125" style="161" customWidth="1"/>
    <col min="2855" max="2855" width="10.140625" style="161" customWidth="1"/>
    <col min="2856" max="2856" width="3.42578125" style="161" customWidth="1"/>
    <col min="2857" max="2857" width="9.85546875" style="161" customWidth="1"/>
    <col min="2858" max="2858" width="2.140625" style="161" customWidth="1"/>
    <col min="2859" max="2859" width="8" style="161" customWidth="1"/>
    <col min="2860" max="2860" width="1.5703125" style="161" customWidth="1"/>
    <col min="2861" max="2861" width="2.42578125" style="161" customWidth="1"/>
    <col min="2862" max="3072" width="8" style="161"/>
    <col min="3073" max="3074" width="2.140625" style="161" customWidth="1"/>
    <col min="3075" max="3075" width="1.5703125" style="161" customWidth="1"/>
    <col min="3076" max="3076" width="2" style="161" customWidth="1"/>
    <col min="3077" max="3077" width="16" style="161" customWidth="1"/>
    <col min="3078" max="3078" width="16.42578125" style="161" customWidth="1"/>
    <col min="3079" max="3079" width="16.5703125" style="161" customWidth="1"/>
    <col min="3080" max="3082" width="17" style="161" customWidth="1"/>
    <col min="3083" max="3083" width="16.42578125" style="161" customWidth="1"/>
    <col min="3084" max="3084" width="18.42578125" style="161" customWidth="1"/>
    <col min="3085" max="3085" width="1.85546875" style="161" customWidth="1"/>
    <col min="3086" max="3086" width="7.140625" style="161" customWidth="1"/>
    <col min="3087" max="3087" width="2.5703125" style="161" customWidth="1"/>
    <col min="3088" max="3088" width="20" style="161" customWidth="1"/>
    <col min="3089" max="3089" width="11.85546875" style="161" customWidth="1"/>
    <col min="3090" max="3090" width="16.42578125" style="161" customWidth="1"/>
    <col min="3091" max="3092" width="8.85546875" style="161" customWidth="1"/>
    <col min="3093" max="3093" width="5" style="161" customWidth="1"/>
    <col min="3094" max="3094" width="21" style="161" customWidth="1"/>
    <col min="3095" max="3095" width="5.42578125" style="161" customWidth="1"/>
    <col min="3096" max="3096" width="2.42578125" style="161" customWidth="1"/>
    <col min="3097" max="3097" width="10.42578125" style="161" bestFit="1" customWidth="1"/>
    <col min="3098" max="3098" width="7" style="161" customWidth="1"/>
    <col min="3099" max="3099" width="14.5703125" style="161" customWidth="1"/>
    <col min="3100" max="3100" width="2" style="161" customWidth="1"/>
    <col min="3101" max="3101" width="10.42578125" style="161" bestFit="1" customWidth="1"/>
    <col min="3102" max="3102" width="7.42578125" style="161" customWidth="1"/>
    <col min="3103" max="3103" width="14.42578125" style="161" customWidth="1"/>
    <col min="3104" max="3104" width="2.42578125" style="161" customWidth="1"/>
    <col min="3105" max="3105" width="10.42578125" style="161" bestFit="1" customWidth="1"/>
    <col min="3106" max="3106" width="7.5703125" style="161" customWidth="1"/>
    <col min="3107" max="3107" width="15.140625" style="161" customWidth="1"/>
    <col min="3108" max="3108" width="1.85546875" style="161" customWidth="1"/>
    <col min="3109" max="3109" width="10.42578125" style="161" bestFit="1" customWidth="1"/>
    <col min="3110" max="3110" width="2.5703125" style="161" customWidth="1"/>
    <col min="3111" max="3111" width="10.140625" style="161" customWidth="1"/>
    <col min="3112" max="3112" width="3.42578125" style="161" customWidth="1"/>
    <col min="3113" max="3113" width="9.85546875" style="161" customWidth="1"/>
    <col min="3114" max="3114" width="2.140625" style="161" customWidth="1"/>
    <col min="3115" max="3115" width="8" style="161" customWidth="1"/>
    <col min="3116" max="3116" width="1.5703125" style="161" customWidth="1"/>
    <col min="3117" max="3117" width="2.42578125" style="161" customWidth="1"/>
    <col min="3118" max="3328" width="8" style="161"/>
    <col min="3329" max="3330" width="2.140625" style="161" customWidth="1"/>
    <col min="3331" max="3331" width="1.5703125" style="161" customWidth="1"/>
    <col min="3332" max="3332" width="2" style="161" customWidth="1"/>
    <col min="3333" max="3333" width="16" style="161" customWidth="1"/>
    <col min="3334" max="3334" width="16.42578125" style="161" customWidth="1"/>
    <col min="3335" max="3335" width="16.5703125" style="161" customWidth="1"/>
    <col min="3336" max="3338" width="17" style="161" customWidth="1"/>
    <col min="3339" max="3339" width="16.42578125" style="161" customWidth="1"/>
    <col min="3340" max="3340" width="18.42578125" style="161" customWidth="1"/>
    <col min="3341" max="3341" width="1.85546875" style="161" customWidth="1"/>
    <col min="3342" max="3342" width="7.140625" style="161" customWidth="1"/>
    <col min="3343" max="3343" width="2.5703125" style="161" customWidth="1"/>
    <col min="3344" max="3344" width="20" style="161" customWidth="1"/>
    <col min="3345" max="3345" width="11.85546875" style="161" customWidth="1"/>
    <col min="3346" max="3346" width="16.42578125" style="161" customWidth="1"/>
    <col min="3347" max="3348" width="8.85546875" style="161" customWidth="1"/>
    <col min="3349" max="3349" width="5" style="161" customWidth="1"/>
    <col min="3350" max="3350" width="21" style="161" customWidth="1"/>
    <col min="3351" max="3351" width="5.42578125" style="161" customWidth="1"/>
    <col min="3352" max="3352" width="2.42578125" style="161" customWidth="1"/>
    <col min="3353" max="3353" width="10.42578125" style="161" bestFit="1" customWidth="1"/>
    <col min="3354" max="3354" width="7" style="161" customWidth="1"/>
    <col min="3355" max="3355" width="14.5703125" style="161" customWidth="1"/>
    <col min="3356" max="3356" width="2" style="161" customWidth="1"/>
    <col min="3357" max="3357" width="10.42578125" style="161" bestFit="1" customWidth="1"/>
    <col min="3358" max="3358" width="7.42578125" style="161" customWidth="1"/>
    <col min="3359" max="3359" width="14.42578125" style="161" customWidth="1"/>
    <col min="3360" max="3360" width="2.42578125" style="161" customWidth="1"/>
    <col min="3361" max="3361" width="10.42578125" style="161" bestFit="1" customWidth="1"/>
    <col min="3362" max="3362" width="7.5703125" style="161" customWidth="1"/>
    <col min="3363" max="3363" width="15.140625" style="161" customWidth="1"/>
    <col min="3364" max="3364" width="1.85546875" style="161" customWidth="1"/>
    <col min="3365" max="3365" width="10.42578125" style="161" bestFit="1" customWidth="1"/>
    <col min="3366" max="3366" width="2.5703125" style="161" customWidth="1"/>
    <col min="3367" max="3367" width="10.140625" style="161" customWidth="1"/>
    <col min="3368" max="3368" width="3.42578125" style="161" customWidth="1"/>
    <col min="3369" max="3369" width="9.85546875" style="161" customWidth="1"/>
    <col min="3370" max="3370" width="2.140625" style="161" customWidth="1"/>
    <col min="3371" max="3371" width="8" style="161" customWidth="1"/>
    <col min="3372" max="3372" width="1.5703125" style="161" customWidth="1"/>
    <col min="3373" max="3373" width="2.42578125" style="161" customWidth="1"/>
    <col min="3374" max="3584" width="8" style="161"/>
    <col min="3585" max="3586" width="2.140625" style="161" customWidth="1"/>
    <col min="3587" max="3587" width="1.5703125" style="161" customWidth="1"/>
    <col min="3588" max="3588" width="2" style="161" customWidth="1"/>
    <col min="3589" max="3589" width="16" style="161" customWidth="1"/>
    <col min="3590" max="3590" width="16.42578125" style="161" customWidth="1"/>
    <col min="3591" max="3591" width="16.5703125" style="161" customWidth="1"/>
    <col min="3592" max="3594" width="17" style="161" customWidth="1"/>
    <col min="3595" max="3595" width="16.42578125" style="161" customWidth="1"/>
    <col min="3596" max="3596" width="18.42578125" style="161" customWidth="1"/>
    <col min="3597" max="3597" width="1.85546875" style="161" customWidth="1"/>
    <col min="3598" max="3598" width="7.140625" style="161" customWidth="1"/>
    <col min="3599" max="3599" width="2.5703125" style="161" customWidth="1"/>
    <col min="3600" max="3600" width="20" style="161" customWidth="1"/>
    <col min="3601" max="3601" width="11.85546875" style="161" customWidth="1"/>
    <col min="3602" max="3602" width="16.42578125" style="161" customWidth="1"/>
    <col min="3603" max="3604" width="8.85546875" style="161" customWidth="1"/>
    <col min="3605" max="3605" width="5" style="161" customWidth="1"/>
    <col min="3606" max="3606" width="21" style="161" customWidth="1"/>
    <col min="3607" max="3607" width="5.42578125" style="161" customWidth="1"/>
    <col min="3608" max="3608" width="2.42578125" style="161" customWidth="1"/>
    <col min="3609" max="3609" width="10.42578125" style="161" bestFit="1" customWidth="1"/>
    <col min="3610" max="3610" width="7" style="161" customWidth="1"/>
    <col min="3611" max="3611" width="14.5703125" style="161" customWidth="1"/>
    <col min="3612" max="3612" width="2" style="161" customWidth="1"/>
    <col min="3613" max="3613" width="10.42578125" style="161" bestFit="1" customWidth="1"/>
    <col min="3614" max="3614" width="7.42578125" style="161" customWidth="1"/>
    <col min="3615" max="3615" width="14.42578125" style="161" customWidth="1"/>
    <col min="3616" max="3616" width="2.42578125" style="161" customWidth="1"/>
    <col min="3617" max="3617" width="10.42578125" style="161" bestFit="1" customWidth="1"/>
    <col min="3618" max="3618" width="7.5703125" style="161" customWidth="1"/>
    <col min="3619" max="3619" width="15.140625" style="161" customWidth="1"/>
    <col min="3620" max="3620" width="1.85546875" style="161" customWidth="1"/>
    <col min="3621" max="3621" width="10.42578125" style="161" bestFit="1" customWidth="1"/>
    <col min="3622" max="3622" width="2.5703125" style="161" customWidth="1"/>
    <col min="3623" max="3623" width="10.140625" style="161" customWidth="1"/>
    <col min="3624" max="3624" width="3.42578125" style="161" customWidth="1"/>
    <col min="3625" max="3625" width="9.85546875" style="161" customWidth="1"/>
    <col min="3626" max="3626" width="2.140625" style="161" customWidth="1"/>
    <col min="3627" max="3627" width="8" style="161" customWidth="1"/>
    <col min="3628" max="3628" width="1.5703125" style="161" customWidth="1"/>
    <col min="3629" max="3629" width="2.42578125" style="161" customWidth="1"/>
    <col min="3630" max="3840" width="8" style="161"/>
    <col min="3841" max="3842" width="2.140625" style="161" customWidth="1"/>
    <col min="3843" max="3843" width="1.5703125" style="161" customWidth="1"/>
    <col min="3844" max="3844" width="2" style="161" customWidth="1"/>
    <col min="3845" max="3845" width="16" style="161" customWidth="1"/>
    <col min="3846" max="3846" width="16.42578125" style="161" customWidth="1"/>
    <col min="3847" max="3847" width="16.5703125" style="161" customWidth="1"/>
    <col min="3848" max="3850" width="17" style="161" customWidth="1"/>
    <col min="3851" max="3851" width="16.42578125" style="161" customWidth="1"/>
    <col min="3852" max="3852" width="18.42578125" style="161" customWidth="1"/>
    <col min="3853" max="3853" width="1.85546875" style="161" customWidth="1"/>
    <col min="3854" max="3854" width="7.140625" style="161" customWidth="1"/>
    <col min="3855" max="3855" width="2.5703125" style="161" customWidth="1"/>
    <col min="3856" max="3856" width="20" style="161" customWidth="1"/>
    <col min="3857" max="3857" width="11.85546875" style="161" customWidth="1"/>
    <col min="3858" max="3858" width="16.42578125" style="161" customWidth="1"/>
    <col min="3859" max="3860" width="8.85546875" style="161" customWidth="1"/>
    <col min="3861" max="3861" width="5" style="161" customWidth="1"/>
    <col min="3862" max="3862" width="21" style="161" customWidth="1"/>
    <col min="3863" max="3863" width="5.42578125" style="161" customWidth="1"/>
    <col min="3864" max="3864" width="2.42578125" style="161" customWidth="1"/>
    <col min="3865" max="3865" width="10.42578125" style="161" bestFit="1" customWidth="1"/>
    <col min="3866" max="3866" width="7" style="161" customWidth="1"/>
    <col min="3867" max="3867" width="14.5703125" style="161" customWidth="1"/>
    <col min="3868" max="3868" width="2" style="161" customWidth="1"/>
    <col min="3869" max="3869" width="10.42578125" style="161" bestFit="1" customWidth="1"/>
    <col min="3870" max="3870" width="7.42578125" style="161" customWidth="1"/>
    <col min="3871" max="3871" width="14.42578125" style="161" customWidth="1"/>
    <col min="3872" max="3872" width="2.42578125" style="161" customWidth="1"/>
    <col min="3873" max="3873" width="10.42578125" style="161" bestFit="1" customWidth="1"/>
    <col min="3874" max="3874" width="7.5703125" style="161" customWidth="1"/>
    <col min="3875" max="3875" width="15.140625" style="161" customWidth="1"/>
    <col min="3876" max="3876" width="1.85546875" style="161" customWidth="1"/>
    <col min="3877" max="3877" width="10.42578125" style="161" bestFit="1" customWidth="1"/>
    <col min="3878" max="3878" width="2.5703125" style="161" customWidth="1"/>
    <col min="3879" max="3879" width="10.140625" style="161" customWidth="1"/>
    <col min="3880" max="3880" width="3.42578125" style="161" customWidth="1"/>
    <col min="3881" max="3881" width="9.85546875" style="161" customWidth="1"/>
    <col min="3882" max="3882" width="2.140625" style="161" customWidth="1"/>
    <col min="3883" max="3883" width="8" style="161" customWidth="1"/>
    <col min="3884" max="3884" width="1.5703125" style="161" customWidth="1"/>
    <col min="3885" max="3885" width="2.42578125" style="161" customWidth="1"/>
    <col min="3886" max="4096" width="8" style="161"/>
    <col min="4097" max="4098" width="2.140625" style="161" customWidth="1"/>
    <col min="4099" max="4099" width="1.5703125" style="161" customWidth="1"/>
    <col min="4100" max="4100" width="2" style="161" customWidth="1"/>
    <col min="4101" max="4101" width="16" style="161" customWidth="1"/>
    <col min="4102" max="4102" width="16.42578125" style="161" customWidth="1"/>
    <col min="4103" max="4103" width="16.5703125" style="161" customWidth="1"/>
    <col min="4104" max="4106" width="17" style="161" customWidth="1"/>
    <col min="4107" max="4107" width="16.42578125" style="161" customWidth="1"/>
    <col min="4108" max="4108" width="18.42578125" style="161" customWidth="1"/>
    <col min="4109" max="4109" width="1.85546875" style="161" customWidth="1"/>
    <col min="4110" max="4110" width="7.140625" style="161" customWidth="1"/>
    <col min="4111" max="4111" width="2.5703125" style="161" customWidth="1"/>
    <col min="4112" max="4112" width="20" style="161" customWidth="1"/>
    <col min="4113" max="4113" width="11.85546875" style="161" customWidth="1"/>
    <col min="4114" max="4114" width="16.42578125" style="161" customWidth="1"/>
    <col min="4115" max="4116" width="8.85546875" style="161" customWidth="1"/>
    <col min="4117" max="4117" width="5" style="161" customWidth="1"/>
    <col min="4118" max="4118" width="21" style="161" customWidth="1"/>
    <col min="4119" max="4119" width="5.42578125" style="161" customWidth="1"/>
    <col min="4120" max="4120" width="2.42578125" style="161" customWidth="1"/>
    <col min="4121" max="4121" width="10.42578125" style="161" bestFit="1" customWidth="1"/>
    <col min="4122" max="4122" width="7" style="161" customWidth="1"/>
    <col min="4123" max="4123" width="14.5703125" style="161" customWidth="1"/>
    <col min="4124" max="4124" width="2" style="161" customWidth="1"/>
    <col min="4125" max="4125" width="10.42578125" style="161" bestFit="1" customWidth="1"/>
    <col min="4126" max="4126" width="7.42578125" style="161" customWidth="1"/>
    <col min="4127" max="4127" width="14.42578125" style="161" customWidth="1"/>
    <col min="4128" max="4128" width="2.42578125" style="161" customWidth="1"/>
    <col min="4129" max="4129" width="10.42578125" style="161" bestFit="1" customWidth="1"/>
    <col min="4130" max="4130" width="7.5703125" style="161" customWidth="1"/>
    <col min="4131" max="4131" width="15.140625" style="161" customWidth="1"/>
    <col min="4132" max="4132" width="1.85546875" style="161" customWidth="1"/>
    <col min="4133" max="4133" width="10.42578125" style="161" bestFit="1" customWidth="1"/>
    <col min="4134" max="4134" width="2.5703125" style="161" customWidth="1"/>
    <col min="4135" max="4135" width="10.140625" style="161" customWidth="1"/>
    <col min="4136" max="4136" width="3.42578125" style="161" customWidth="1"/>
    <col min="4137" max="4137" width="9.85546875" style="161" customWidth="1"/>
    <col min="4138" max="4138" width="2.140625" style="161" customWidth="1"/>
    <col min="4139" max="4139" width="8" style="161" customWidth="1"/>
    <col min="4140" max="4140" width="1.5703125" style="161" customWidth="1"/>
    <col min="4141" max="4141" width="2.42578125" style="161" customWidth="1"/>
    <col min="4142" max="4352" width="8" style="161"/>
    <col min="4353" max="4354" width="2.140625" style="161" customWidth="1"/>
    <col min="4355" max="4355" width="1.5703125" style="161" customWidth="1"/>
    <col min="4356" max="4356" width="2" style="161" customWidth="1"/>
    <col min="4357" max="4357" width="16" style="161" customWidth="1"/>
    <col min="4358" max="4358" width="16.42578125" style="161" customWidth="1"/>
    <col min="4359" max="4359" width="16.5703125" style="161" customWidth="1"/>
    <col min="4360" max="4362" width="17" style="161" customWidth="1"/>
    <col min="4363" max="4363" width="16.42578125" style="161" customWidth="1"/>
    <col min="4364" max="4364" width="18.42578125" style="161" customWidth="1"/>
    <col min="4365" max="4365" width="1.85546875" style="161" customWidth="1"/>
    <col min="4366" max="4366" width="7.140625" style="161" customWidth="1"/>
    <col min="4367" max="4367" width="2.5703125" style="161" customWidth="1"/>
    <col min="4368" max="4368" width="20" style="161" customWidth="1"/>
    <col min="4369" max="4369" width="11.85546875" style="161" customWidth="1"/>
    <col min="4370" max="4370" width="16.42578125" style="161" customWidth="1"/>
    <col min="4371" max="4372" width="8.85546875" style="161" customWidth="1"/>
    <col min="4373" max="4373" width="5" style="161" customWidth="1"/>
    <col min="4374" max="4374" width="21" style="161" customWidth="1"/>
    <col min="4375" max="4375" width="5.42578125" style="161" customWidth="1"/>
    <col min="4376" max="4376" width="2.42578125" style="161" customWidth="1"/>
    <col min="4377" max="4377" width="10.42578125" style="161" bestFit="1" customWidth="1"/>
    <col min="4378" max="4378" width="7" style="161" customWidth="1"/>
    <col min="4379" max="4379" width="14.5703125" style="161" customWidth="1"/>
    <col min="4380" max="4380" width="2" style="161" customWidth="1"/>
    <col min="4381" max="4381" width="10.42578125" style="161" bestFit="1" customWidth="1"/>
    <col min="4382" max="4382" width="7.42578125" style="161" customWidth="1"/>
    <col min="4383" max="4383" width="14.42578125" style="161" customWidth="1"/>
    <col min="4384" max="4384" width="2.42578125" style="161" customWidth="1"/>
    <col min="4385" max="4385" width="10.42578125" style="161" bestFit="1" customWidth="1"/>
    <col min="4386" max="4386" width="7.5703125" style="161" customWidth="1"/>
    <col min="4387" max="4387" width="15.140625" style="161" customWidth="1"/>
    <col min="4388" max="4388" width="1.85546875" style="161" customWidth="1"/>
    <col min="4389" max="4389" width="10.42578125" style="161" bestFit="1" customWidth="1"/>
    <col min="4390" max="4390" width="2.5703125" style="161" customWidth="1"/>
    <col min="4391" max="4391" width="10.140625" style="161" customWidth="1"/>
    <col min="4392" max="4392" width="3.42578125" style="161" customWidth="1"/>
    <col min="4393" max="4393" width="9.85546875" style="161" customWidth="1"/>
    <col min="4394" max="4394" width="2.140625" style="161" customWidth="1"/>
    <col min="4395" max="4395" width="8" style="161" customWidth="1"/>
    <col min="4396" max="4396" width="1.5703125" style="161" customWidth="1"/>
    <col min="4397" max="4397" width="2.42578125" style="161" customWidth="1"/>
    <col min="4398" max="4608" width="8" style="161"/>
    <col min="4609" max="4610" width="2.140625" style="161" customWidth="1"/>
    <col min="4611" max="4611" width="1.5703125" style="161" customWidth="1"/>
    <col min="4612" max="4612" width="2" style="161" customWidth="1"/>
    <col min="4613" max="4613" width="16" style="161" customWidth="1"/>
    <col min="4614" max="4614" width="16.42578125" style="161" customWidth="1"/>
    <col min="4615" max="4615" width="16.5703125" style="161" customWidth="1"/>
    <col min="4616" max="4618" width="17" style="161" customWidth="1"/>
    <col min="4619" max="4619" width="16.42578125" style="161" customWidth="1"/>
    <col min="4620" max="4620" width="18.42578125" style="161" customWidth="1"/>
    <col min="4621" max="4621" width="1.85546875" style="161" customWidth="1"/>
    <col min="4622" max="4622" width="7.140625" style="161" customWidth="1"/>
    <col min="4623" max="4623" width="2.5703125" style="161" customWidth="1"/>
    <col min="4624" max="4624" width="20" style="161" customWidth="1"/>
    <col min="4625" max="4625" width="11.85546875" style="161" customWidth="1"/>
    <col min="4626" max="4626" width="16.42578125" style="161" customWidth="1"/>
    <col min="4627" max="4628" width="8.85546875" style="161" customWidth="1"/>
    <col min="4629" max="4629" width="5" style="161" customWidth="1"/>
    <col min="4630" max="4630" width="21" style="161" customWidth="1"/>
    <col min="4631" max="4631" width="5.42578125" style="161" customWidth="1"/>
    <col min="4632" max="4632" width="2.42578125" style="161" customWidth="1"/>
    <col min="4633" max="4633" width="10.42578125" style="161" bestFit="1" customWidth="1"/>
    <col min="4634" max="4634" width="7" style="161" customWidth="1"/>
    <col min="4635" max="4635" width="14.5703125" style="161" customWidth="1"/>
    <col min="4636" max="4636" width="2" style="161" customWidth="1"/>
    <col min="4637" max="4637" width="10.42578125" style="161" bestFit="1" customWidth="1"/>
    <col min="4638" max="4638" width="7.42578125" style="161" customWidth="1"/>
    <col min="4639" max="4639" width="14.42578125" style="161" customWidth="1"/>
    <col min="4640" max="4640" width="2.42578125" style="161" customWidth="1"/>
    <col min="4641" max="4641" width="10.42578125" style="161" bestFit="1" customWidth="1"/>
    <col min="4642" max="4642" width="7.5703125" style="161" customWidth="1"/>
    <col min="4643" max="4643" width="15.140625" style="161" customWidth="1"/>
    <col min="4644" max="4644" width="1.85546875" style="161" customWidth="1"/>
    <col min="4645" max="4645" width="10.42578125" style="161" bestFit="1" customWidth="1"/>
    <col min="4646" max="4646" width="2.5703125" style="161" customWidth="1"/>
    <col min="4647" max="4647" width="10.140625" style="161" customWidth="1"/>
    <col min="4648" max="4648" width="3.42578125" style="161" customWidth="1"/>
    <col min="4649" max="4649" width="9.85546875" style="161" customWidth="1"/>
    <col min="4650" max="4650" width="2.140625" style="161" customWidth="1"/>
    <col min="4651" max="4651" width="8" style="161" customWidth="1"/>
    <col min="4652" max="4652" width="1.5703125" style="161" customWidth="1"/>
    <col min="4653" max="4653" width="2.42578125" style="161" customWidth="1"/>
    <col min="4654" max="4864" width="8" style="161"/>
    <col min="4865" max="4866" width="2.140625" style="161" customWidth="1"/>
    <col min="4867" max="4867" width="1.5703125" style="161" customWidth="1"/>
    <col min="4868" max="4868" width="2" style="161" customWidth="1"/>
    <col min="4869" max="4869" width="16" style="161" customWidth="1"/>
    <col min="4870" max="4870" width="16.42578125" style="161" customWidth="1"/>
    <col min="4871" max="4871" width="16.5703125" style="161" customWidth="1"/>
    <col min="4872" max="4874" width="17" style="161" customWidth="1"/>
    <col min="4875" max="4875" width="16.42578125" style="161" customWidth="1"/>
    <col min="4876" max="4876" width="18.42578125" style="161" customWidth="1"/>
    <col min="4877" max="4877" width="1.85546875" style="161" customWidth="1"/>
    <col min="4878" max="4878" width="7.140625" style="161" customWidth="1"/>
    <col min="4879" max="4879" width="2.5703125" style="161" customWidth="1"/>
    <col min="4880" max="4880" width="20" style="161" customWidth="1"/>
    <col min="4881" max="4881" width="11.85546875" style="161" customWidth="1"/>
    <col min="4882" max="4882" width="16.42578125" style="161" customWidth="1"/>
    <col min="4883" max="4884" width="8.85546875" style="161" customWidth="1"/>
    <col min="4885" max="4885" width="5" style="161" customWidth="1"/>
    <col min="4886" max="4886" width="21" style="161" customWidth="1"/>
    <col min="4887" max="4887" width="5.42578125" style="161" customWidth="1"/>
    <col min="4888" max="4888" width="2.42578125" style="161" customWidth="1"/>
    <col min="4889" max="4889" width="10.42578125" style="161" bestFit="1" customWidth="1"/>
    <col min="4890" max="4890" width="7" style="161" customWidth="1"/>
    <col min="4891" max="4891" width="14.5703125" style="161" customWidth="1"/>
    <col min="4892" max="4892" width="2" style="161" customWidth="1"/>
    <col min="4893" max="4893" width="10.42578125" style="161" bestFit="1" customWidth="1"/>
    <col min="4894" max="4894" width="7.42578125" style="161" customWidth="1"/>
    <col min="4895" max="4895" width="14.42578125" style="161" customWidth="1"/>
    <col min="4896" max="4896" width="2.42578125" style="161" customWidth="1"/>
    <col min="4897" max="4897" width="10.42578125" style="161" bestFit="1" customWidth="1"/>
    <col min="4898" max="4898" width="7.5703125" style="161" customWidth="1"/>
    <col min="4899" max="4899" width="15.140625" style="161" customWidth="1"/>
    <col min="4900" max="4900" width="1.85546875" style="161" customWidth="1"/>
    <col min="4901" max="4901" width="10.42578125" style="161" bestFit="1" customWidth="1"/>
    <col min="4902" max="4902" width="2.5703125" style="161" customWidth="1"/>
    <col min="4903" max="4903" width="10.140625" style="161" customWidth="1"/>
    <col min="4904" max="4904" width="3.42578125" style="161" customWidth="1"/>
    <col min="4905" max="4905" width="9.85546875" style="161" customWidth="1"/>
    <col min="4906" max="4906" width="2.140625" style="161" customWidth="1"/>
    <col min="4907" max="4907" width="8" style="161" customWidth="1"/>
    <col min="4908" max="4908" width="1.5703125" style="161" customWidth="1"/>
    <col min="4909" max="4909" width="2.42578125" style="161" customWidth="1"/>
    <col min="4910" max="5120" width="8" style="161"/>
    <col min="5121" max="5122" width="2.140625" style="161" customWidth="1"/>
    <col min="5123" max="5123" width="1.5703125" style="161" customWidth="1"/>
    <col min="5124" max="5124" width="2" style="161" customWidth="1"/>
    <col min="5125" max="5125" width="16" style="161" customWidth="1"/>
    <col min="5126" max="5126" width="16.42578125" style="161" customWidth="1"/>
    <col min="5127" max="5127" width="16.5703125" style="161" customWidth="1"/>
    <col min="5128" max="5130" width="17" style="161" customWidth="1"/>
    <col min="5131" max="5131" width="16.42578125" style="161" customWidth="1"/>
    <col min="5132" max="5132" width="18.42578125" style="161" customWidth="1"/>
    <col min="5133" max="5133" width="1.85546875" style="161" customWidth="1"/>
    <col min="5134" max="5134" width="7.140625" style="161" customWidth="1"/>
    <col min="5135" max="5135" width="2.5703125" style="161" customWidth="1"/>
    <col min="5136" max="5136" width="20" style="161" customWidth="1"/>
    <col min="5137" max="5137" width="11.85546875" style="161" customWidth="1"/>
    <col min="5138" max="5138" width="16.42578125" style="161" customWidth="1"/>
    <col min="5139" max="5140" width="8.85546875" style="161" customWidth="1"/>
    <col min="5141" max="5141" width="5" style="161" customWidth="1"/>
    <col min="5142" max="5142" width="21" style="161" customWidth="1"/>
    <col min="5143" max="5143" width="5.42578125" style="161" customWidth="1"/>
    <col min="5144" max="5144" width="2.42578125" style="161" customWidth="1"/>
    <col min="5145" max="5145" width="10.42578125" style="161" bestFit="1" customWidth="1"/>
    <col min="5146" max="5146" width="7" style="161" customWidth="1"/>
    <col min="5147" max="5147" width="14.5703125" style="161" customWidth="1"/>
    <col min="5148" max="5148" width="2" style="161" customWidth="1"/>
    <col min="5149" max="5149" width="10.42578125" style="161" bestFit="1" customWidth="1"/>
    <col min="5150" max="5150" width="7.42578125" style="161" customWidth="1"/>
    <col min="5151" max="5151" width="14.42578125" style="161" customWidth="1"/>
    <col min="5152" max="5152" width="2.42578125" style="161" customWidth="1"/>
    <col min="5153" max="5153" width="10.42578125" style="161" bestFit="1" customWidth="1"/>
    <col min="5154" max="5154" width="7.5703125" style="161" customWidth="1"/>
    <col min="5155" max="5155" width="15.140625" style="161" customWidth="1"/>
    <col min="5156" max="5156" width="1.85546875" style="161" customWidth="1"/>
    <col min="5157" max="5157" width="10.42578125" style="161" bestFit="1" customWidth="1"/>
    <col min="5158" max="5158" width="2.5703125" style="161" customWidth="1"/>
    <col min="5159" max="5159" width="10.140625" style="161" customWidth="1"/>
    <col min="5160" max="5160" width="3.42578125" style="161" customWidth="1"/>
    <col min="5161" max="5161" width="9.85546875" style="161" customWidth="1"/>
    <col min="5162" max="5162" width="2.140625" style="161" customWidth="1"/>
    <col min="5163" max="5163" width="8" style="161" customWidth="1"/>
    <col min="5164" max="5164" width="1.5703125" style="161" customWidth="1"/>
    <col min="5165" max="5165" width="2.42578125" style="161" customWidth="1"/>
    <col min="5166" max="5376" width="8" style="161"/>
    <col min="5377" max="5378" width="2.140625" style="161" customWidth="1"/>
    <col min="5379" max="5379" width="1.5703125" style="161" customWidth="1"/>
    <col min="5380" max="5380" width="2" style="161" customWidth="1"/>
    <col min="5381" max="5381" width="16" style="161" customWidth="1"/>
    <col min="5382" max="5382" width="16.42578125" style="161" customWidth="1"/>
    <col min="5383" max="5383" width="16.5703125" style="161" customWidth="1"/>
    <col min="5384" max="5386" width="17" style="161" customWidth="1"/>
    <col min="5387" max="5387" width="16.42578125" style="161" customWidth="1"/>
    <col min="5388" max="5388" width="18.42578125" style="161" customWidth="1"/>
    <col min="5389" max="5389" width="1.85546875" style="161" customWidth="1"/>
    <col min="5390" max="5390" width="7.140625" style="161" customWidth="1"/>
    <col min="5391" max="5391" width="2.5703125" style="161" customWidth="1"/>
    <col min="5392" max="5392" width="20" style="161" customWidth="1"/>
    <col min="5393" max="5393" width="11.85546875" style="161" customWidth="1"/>
    <col min="5394" max="5394" width="16.42578125" style="161" customWidth="1"/>
    <col min="5395" max="5396" width="8.85546875" style="161" customWidth="1"/>
    <col min="5397" max="5397" width="5" style="161" customWidth="1"/>
    <col min="5398" max="5398" width="21" style="161" customWidth="1"/>
    <col min="5399" max="5399" width="5.42578125" style="161" customWidth="1"/>
    <col min="5400" max="5400" width="2.42578125" style="161" customWidth="1"/>
    <col min="5401" max="5401" width="10.42578125" style="161" bestFit="1" customWidth="1"/>
    <col min="5402" max="5402" width="7" style="161" customWidth="1"/>
    <col min="5403" max="5403" width="14.5703125" style="161" customWidth="1"/>
    <col min="5404" max="5404" width="2" style="161" customWidth="1"/>
    <col min="5405" max="5405" width="10.42578125" style="161" bestFit="1" customWidth="1"/>
    <col min="5406" max="5406" width="7.42578125" style="161" customWidth="1"/>
    <col min="5407" max="5407" width="14.42578125" style="161" customWidth="1"/>
    <col min="5408" max="5408" width="2.42578125" style="161" customWidth="1"/>
    <col min="5409" max="5409" width="10.42578125" style="161" bestFit="1" customWidth="1"/>
    <col min="5410" max="5410" width="7.5703125" style="161" customWidth="1"/>
    <col min="5411" max="5411" width="15.140625" style="161" customWidth="1"/>
    <col min="5412" max="5412" width="1.85546875" style="161" customWidth="1"/>
    <col min="5413" max="5413" width="10.42578125" style="161" bestFit="1" customWidth="1"/>
    <col min="5414" max="5414" width="2.5703125" style="161" customWidth="1"/>
    <col min="5415" max="5415" width="10.140625" style="161" customWidth="1"/>
    <col min="5416" max="5416" width="3.42578125" style="161" customWidth="1"/>
    <col min="5417" max="5417" width="9.85546875" style="161" customWidth="1"/>
    <col min="5418" max="5418" width="2.140625" style="161" customWidth="1"/>
    <col min="5419" max="5419" width="8" style="161" customWidth="1"/>
    <col min="5420" max="5420" width="1.5703125" style="161" customWidth="1"/>
    <col min="5421" max="5421" width="2.42578125" style="161" customWidth="1"/>
    <col min="5422" max="5632" width="8" style="161"/>
    <col min="5633" max="5634" width="2.140625" style="161" customWidth="1"/>
    <col min="5635" max="5635" width="1.5703125" style="161" customWidth="1"/>
    <col min="5636" max="5636" width="2" style="161" customWidth="1"/>
    <col min="5637" max="5637" width="16" style="161" customWidth="1"/>
    <col min="5638" max="5638" width="16.42578125" style="161" customWidth="1"/>
    <col min="5639" max="5639" width="16.5703125" style="161" customWidth="1"/>
    <col min="5640" max="5642" width="17" style="161" customWidth="1"/>
    <col min="5643" max="5643" width="16.42578125" style="161" customWidth="1"/>
    <col min="5644" max="5644" width="18.42578125" style="161" customWidth="1"/>
    <col min="5645" max="5645" width="1.85546875" style="161" customWidth="1"/>
    <col min="5646" max="5646" width="7.140625" style="161" customWidth="1"/>
    <col min="5647" max="5647" width="2.5703125" style="161" customWidth="1"/>
    <col min="5648" max="5648" width="20" style="161" customWidth="1"/>
    <col min="5649" max="5649" width="11.85546875" style="161" customWidth="1"/>
    <col min="5650" max="5650" width="16.42578125" style="161" customWidth="1"/>
    <col min="5651" max="5652" width="8.85546875" style="161" customWidth="1"/>
    <col min="5653" max="5653" width="5" style="161" customWidth="1"/>
    <col min="5654" max="5654" width="21" style="161" customWidth="1"/>
    <col min="5655" max="5655" width="5.42578125" style="161" customWidth="1"/>
    <col min="5656" max="5656" width="2.42578125" style="161" customWidth="1"/>
    <col min="5657" max="5657" width="10.42578125" style="161" bestFit="1" customWidth="1"/>
    <col min="5658" max="5658" width="7" style="161" customWidth="1"/>
    <col min="5659" max="5659" width="14.5703125" style="161" customWidth="1"/>
    <col min="5660" max="5660" width="2" style="161" customWidth="1"/>
    <col min="5661" max="5661" width="10.42578125" style="161" bestFit="1" customWidth="1"/>
    <col min="5662" max="5662" width="7.42578125" style="161" customWidth="1"/>
    <col min="5663" max="5663" width="14.42578125" style="161" customWidth="1"/>
    <col min="5664" max="5664" width="2.42578125" style="161" customWidth="1"/>
    <col min="5665" max="5665" width="10.42578125" style="161" bestFit="1" customWidth="1"/>
    <col min="5666" max="5666" width="7.5703125" style="161" customWidth="1"/>
    <col min="5667" max="5667" width="15.140625" style="161" customWidth="1"/>
    <col min="5668" max="5668" width="1.85546875" style="161" customWidth="1"/>
    <col min="5669" max="5669" width="10.42578125" style="161" bestFit="1" customWidth="1"/>
    <col min="5670" max="5670" width="2.5703125" style="161" customWidth="1"/>
    <col min="5671" max="5671" width="10.140625" style="161" customWidth="1"/>
    <col min="5672" max="5672" width="3.42578125" style="161" customWidth="1"/>
    <col min="5673" max="5673" width="9.85546875" style="161" customWidth="1"/>
    <col min="5674" max="5674" width="2.140625" style="161" customWidth="1"/>
    <col min="5675" max="5675" width="8" style="161" customWidth="1"/>
    <col min="5676" max="5676" width="1.5703125" style="161" customWidth="1"/>
    <col min="5677" max="5677" width="2.42578125" style="161" customWidth="1"/>
    <col min="5678" max="5888" width="8" style="161"/>
    <col min="5889" max="5890" width="2.140625" style="161" customWidth="1"/>
    <col min="5891" max="5891" width="1.5703125" style="161" customWidth="1"/>
    <col min="5892" max="5892" width="2" style="161" customWidth="1"/>
    <col min="5893" max="5893" width="16" style="161" customWidth="1"/>
    <col min="5894" max="5894" width="16.42578125" style="161" customWidth="1"/>
    <col min="5895" max="5895" width="16.5703125" style="161" customWidth="1"/>
    <col min="5896" max="5898" width="17" style="161" customWidth="1"/>
    <col min="5899" max="5899" width="16.42578125" style="161" customWidth="1"/>
    <col min="5900" max="5900" width="18.42578125" style="161" customWidth="1"/>
    <col min="5901" max="5901" width="1.85546875" style="161" customWidth="1"/>
    <col min="5902" max="5902" width="7.140625" style="161" customWidth="1"/>
    <col min="5903" max="5903" width="2.5703125" style="161" customWidth="1"/>
    <col min="5904" max="5904" width="20" style="161" customWidth="1"/>
    <col min="5905" max="5905" width="11.85546875" style="161" customWidth="1"/>
    <col min="5906" max="5906" width="16.42578125" style="161" customWidth="1"/>
    <col min="5907" max="5908" width="8.85546875" style="161" customWidth="1"/>
    <col min="5909" max="5909" width="5" style="161" customWidth="1"/>
    <col min="5910" max="5910" width="21" style="161" customWidth="1"/>
    <col min="5911" max="5911" width="5.42578125" style="161" customWidth="1"/>
    <col min="5912" max="5912" width="2.42578125" style="161" customWidth="1"/>
    <col min="5913" max="5913" width="10.42578125" style="161" bestFit="1" customWidth="1"/>
    <col min="5914" max="5914" width="7" style="161" customWidth="1"/>
    <col min="5915" max="5915" width="14.5703125" style="161" customWidth="1"/>
    <col min="5916" max="5916" width="2" style="161" customWidth="1"/>
    <col min="5917" max="5917" width="10.42578125" style="161" bestFit="1" customWidth="1"/>
    <col min="5918" max="5918" width="7.42578125" style="161" customWidth="1"/>
    <col min="5919" max="5919" width="14.42578125" style="161" customWidth="1"/>
    <col min="5920" max="5920" width="2.42578125" style="161" customWidth="1"/>
    <col min="5921" max="5921" width="10.42578125" style="161" bestFit="1" customWidth="1"/>
    <col min="5922" max="5922" width="7.5703125" style="161" customWidth="1"/>
    <col min="5923" max="5923" width="15.140625" style="161" customWidth="1"/>
    <col min="5924" max="5924" width="1.85546875" style="161" customWidth="1"/>
    <col min="5925" max="5925" width="10.42578125" style="161" bestFit="1" customWidth="1"/>
    <col min="5926" max="5926" width="2.5703125" style="161" customWidth="1"/>
    <col min="5927" max="5927" width="10.140625" style="161" customWidth="1"/>
    <col min="5928" max="5928" width="3.42578125" style="161" customWidth="1"/>
    <col min="5929" max="5929" width="9.85546875" style="161" customWidth="1"/>
    <col min="5930" max="5930" width="2.140625" style="161" customWidth="1"/>
    <col min="5931" max="5931" width="8" style="161" customWidth="1"/>
    <col min="5932" max="5932" width="1.5703125" style="161" customWidth="1"/>
    <col min="5933" max="5933" width="2.42578125" style="161" customWidth="1"/>
    <col min="5934" max="6144" width="8" style="161"/>
    <col min="6145" max="6146" width="2.140625" style="161" customWidth="1"/>
    <col min="6147" max="6147" width="1.5703125" style="161" customWidth="1"/>
    <col min="6148" max="6148" width="2" style="161" customWidth="1"/>
    <col min="6149" max="6149" width="16" style="161" customWidth="1"/>
    <col min="6150" max="6150" width="16.42578125" style="161" customWidth="1"/>
    <col min="6151" max="6151" width="16.5703125" style="161" customWidth="1"/>
    <col min="6152" max="6154" width="17" style="161" customWidth="1"/>
    <col min="6155" max="6155" width="16.42578125" style="161" customWidth="1"/>
    <col min="6156" max="6156" width="18.42578125" style="161" customWidth="1"/>
    <col min="6157" max="6157" width="1.85546875" style="161" customWidth="1"/>
    <col min="6158" max="6158" width="7.140625" style="161" customWidth="1"/>
    <col min="6159" max="6159" width="2.5703125" style="161" customWidth="1"/>
    <col min="6160" max="6160" width="20" style="161" customWidth="1"/>
    <col min="6161" max="6161" width="11.85546875" style="161" customWidth="1"/>
    <col min="6162" max="6162" width="16.42578125" style="161" customWidth="1"/>
    <col min="6163" max="6164" width="8.85546875" style="161" customWidth="1"/>
    <col min="6165" max="6165" width="5" style="161" customWidth="1"/>
    <col min="6166" max="6166" width="21" style="161" customWidth="1"/>
    <col min="6167" max="6167" width="5.42578125" style="161" customWidth="1"/>
    <col min="6168" max="6168" width="2.42578125" style="161" customWidth="1"/>
    <col min="6169" max="6169" width="10.42578125" style="161" bestFit="1" customWidth="1"/>
    <col min="6170" max="6170" width="7" style="161" customWidth="1"/>
    <col min="6171" max="6171" width="14.5703125" style="161" customWidth="1"/>
    <col min="6172" max="6172" width="2" style="161" customWidth="1"/>
    <col min="6173" max="6173" width="10.42578125" style="161" bestFit="1" customWidth="1"/>
    <col min="6174" max="6174" width="7.42578125" style="161" customWidth="1"/>
    <col min="6175" max="6175" width="14.42578125" style="161" customWidth="1"/>
    <col min="6176" max="6176" width="2.42578125" style="161" customWidth="1"/>
    <col min="6177" max="6177" width="10.42578125" style="161" bestFit="1" customWidth="1"/>
    <col min="6178" max="6178" width="7.5703125" style="161" customWidth="1"/>
    <col min="6179" max="6179" width="15.140625" style="161" customWidth="1"/>
    <col min="6180" max="6180" width="1.85546875" style="161" customWidth="1"/>
    <col min="6181" max="6181" width="10.42578125" style="161" bestFit="1" customWidth="1"/>
    <col min="6182" max="6182" width="2.5703125" style="161" customWidth="1"/>
    <col min="6183" max="6183" width="10.140625" style="161" customWidth="1"/>
    <col min="6184" max="6184" width="3.42578125" style="161" customWidth="1"/>
    <col min="6185" max="6185" width="9.85546875" style="161" customWidth="1"/>
    <col min="6186" max="6186" width="2.140625" style="161" customWidth="1"/>
    <col min="6187" max="6187" width="8" style="161" customWidth="1"/>
    <col min="6188" max="6188" width="1.5703125" style="161" customWidth="1"/>
    <col min="6189" max="6189" width="2.42578125" style="161" customWidth="1"/>
    <col min="6190" max="6400" width="8" style="161"/>
    <col min="6401" max="6402" width="2.140625" style="161" customWidth="1"/>
    <col min="6403" max="6403" width="1.5703125" style="161" customWidth="1"/>
    <col min="6404" max="6404" width="2" style="161" customWidth="1"/>
    <col min="6405" max="6405" width="16" style="161" customWidth="1"/>
    <col min="6406" max="6406" width="16.42578125" style="161" customWidth="1"/>
    <col min="6407" max="6407" width="16.5703125" style="161" customWidth="1"/>
    <col min="6408" max="6410" width="17" style="161" customWidth="1"/>
    <col min="6411" max="6411" width="16.42578125" style="161" customWidth="1"/>
    <col min="6412" max="6412" width="18.42578125" style="161" customWidth="1"/>
    <col min="6413" max="6413" width="1.85546875" style="161" customWidth="1"/>
    <col min="6414" max="6414" width="7.140625" style="161" customWidth="1"/>
    <col min="6415" max="6415" width="2.5703125" style="161" customWidth="1"/>
    <col min="6416" max="6416" width="20" style="161" customWidth="1"/>
    <col min="6417" max="6417" width="11.85546875" style="161" customWidth="1"/>
    <col min="6418" max="6418" width="16.42578125" style="161" customWidth="1"/>
    <col min="6419" max="6420" width="8.85546875" style="161" customWidth="1"/>
    <col min="6421" max="6421" width="5" style="161" customWidth="1"/>
    <col min="6422" max="6422" width="21" style="161" customWidth="1"/>
    <col min="6423" max="6423" width="5.42578125" style="161" customWidth="1"/>
    <col min="6424" max="6424" width="2.42578125" style="161" customWidth="1"/>
    <col min="6425" max="6425" width="10.42578125" style="161" bestFit="1" customWidth="1"/>
    <col min="6426" max="6426" width="7" style="161" customWidth="1"/>
    <col min="6427" max="6427" width="14.5703125" style="161" customWidth="1"/>
    <col min="6428" max="6428" width="2" style="161" customWidth="1"/>
    <col min="6429" max="6429" width="10.42578125" style="161" bestFit="1" customWidth="1"/>
    <col min="6430" max="6430" width="7.42578125" style="161" customWidth="1"/>
    <col min="6431" max="6431" width="14.42578125" style="161" customWidth="1"/>
    <col min="6432" max="6432" width="2.42578125" style="161" customWidth="1"/>
    <col min="6433" max="6433" width="10.42578125" style="161" bestFit="1" customWidth="1"/>
    <col min="6434" max="6434" width="7.5703125" style="161" customWidth="1"/>
    <col min="6435" max="6435" width="15.140625" style="161" customWidth="1"/>
    <col min="6436" max="6436" width="1.85546875" style="161" customWidth="1"/>
    <col min="6437" max="6437" width="10.42578125" style="161" bestFit="1" customWidth="1"/>
    <col min="6438" max="6438" width="2.5703125" style="161" customWidth="1"/>
    <col min="6439" max="6439" width="10.140625" style="161" customWidth="1"/>
    <col min="6440" max="6440" width="3.42578125" style="161" customWidth="1"/>
    <col min="6441" max="6441" width="9.85546875" style="161" customWidth="1"/>
    <col min="6442" max="6442" width="2.140625" style="161" customWidth="1"/>
    <col min="6443" max="6443" width="8" style="161" customWidth="1"/>
    <col min="6444" max="6444" width="1.5703125" style="161" customWidth="1"/>
    <col min="6445" max="6445" width="2.42578125" style="161" customWidth="1"/>
    <col min="6446" max="6656" width="8" style="161"/>
    <col min="6657" max="6658" width="2.140625" style="161" customWidth="1"/>
    <col min="6659" max="6659" width="1.5703125" style="161" customWidth="1"/>
    <col min="6660" max="6660" width="2" style="161" customWidth="1"/>
    <col min="6661" max="6661" width="16" style="161" customWidth="1"/>
    <col min="6662" max="6662" width="16.42578125" style="161" customWidth="1"/>
    <col min="6663" max="6663" width="16.5703125" style="161" customWidth="1"/>
    <col min="6664" max="6666" width="17" style="161" customWidth="1"/>
    <col min="6667" max="6667" width="16.42578125" style="161" customWidth="1"/>
    <col min="6668" max="6668" width="18.42578125" style="161" customWidth="1"/>
    <col min="6669" max="6669" width="1.85546875" style="161" customWidth="1"/>
    <col min="6670" max="6670" width="7.140625" style="161" customWidth="1"/>
    <col min="6671" max="6671" width="2.5703125" style="161" customWidth="1"/>
    <col min="6672" max="6672" width="20" style="161" customWidth="1"/>
    <col min="6673" max="6673" width="11.85546875" style="161" customWidth="1"/>
    <col min="6674" max="6674" width="16.42578125" style="161" customWidth="1"/>
    <col min="6675" max="6676" width="8.85546875" style="161" customWidth="1"/>
    <col min="6677" max="6677" width="5" style="161" customWidth="1"/>
    <col min="6678" max="6678" width="21" style="161" customWidth="1"/>
    <col min="6679" max="6679" width="5.42578125" style="161" customWidth="1"/>
    <col min="6680" max="6680" width="2.42578125" style="161" customWidth="1"/>
    <col min="6681" max="6681" width="10.42578125" style="161" bestFit="1" customWidth="1"/>
    <col min="6682" max="6682" width="7" style="161" customWidth="1"/>
    <col min="6683" max="6683" width="14.5703125" style="161" customWidth="1"/>
    <col min="6684" max="6684" width="2" style="161" customWidth="1"/>
    <col min="6685" max="6685" width="10.42578125" style="161" bestFit="1" customWidth="1"/>
    <col min="6686" max="6686" width="7.42578125" style="161" customWidth="1"/>
    <col min="6687" max="6687" width="14.42578125" style="161" customWidth="1"/>
    <col min="6688" max="6688" width="2.42578125" style="161" customWidth="1"/>
    <col min="6689" max="6689" width="10.42578125" style="161" bestFit="1" customWidth="1"/>
    <col min="6690" max="6690" width="7.5703125" style="161" customWidth="1"/>
    <col min="6691" max="6691" width="15.140625" style="161" customWidth="1"/>
    <col min="6692" max="6692" width="1.85546875" style="161" customWidth="1"/>
    <col min="6693" max="6693" width="10.42578125" style="161" bestFit="1" customWidth="1"/>
    <col min="6694" max="6694" width="2.5703125" style="161" customWidth="1"/>
    <col min="6695" max="6695" width="10.140625" style="161" customWidth="1"/>
    <col min="6696" max="6696" width="3.42578125" style="161" customWidth="1"/>
    <col min="6697" max="6697" width="9.85546875" style="161" customWidth="1"/>
    <col min="6698" max="6698" width="2.140625" style="161" customWidth="1"/>
    <col min="6699" max="6699" width="8" style="161" customWidth="1"/>
    <col min="6700" max="6700" width="1.5703125" style="161" customWidth="1"/>
    <col min="6701" max="6701" width="2.42578125" style="161" customWidth="1"/>
    <col min="6702" max="6912" width="8" style="161"/>
    <col min="6913" max="6914" width="2.140625" style="161" customWidth="1"/>
    <col min="6915" max="6915" width="1.5703125" style="161" customWidth="1"/>
    <col min="6916" max="6916" width="2" style="161" customWidth="1"/>
    <col min="6917" max="6917" width="16" style="161" customWidth="1"/>
    <col min="6918" max="6918" width="16.42578125" style="161" customWidth="1"/>
    <col min="6919" max="6919" width="16.5703125" style="161" customWidth="1"/>
    <col min="6920" max="6922" width="17" style="161" customWidth="1"/>
    <col min="6923" max="6923" width="16.42578125" style="161" customWidth="1"/>
    <col min="6924" max="6924" width="18.42578125" style="161" customWidth="1"/>
    <col min="6925" max="6925" width="1.85546875" style="161" customWidth="1"/>
    <col min="6926" max="6926" width="7.140625" style="161" customWidth="1"/>
    <col min="6927" max="6927" width="2.5703125" style="161" customWidth="1"/>
    <col min="6928" max="6928" width="20" style="161" customWidth="1"/>
    <col min="6929" max="6929" width="11.85546875" style="161" customWidth="1"/>
    <col min="6930" max="6930" width="16.42578125" style="161" customWidth="1"/>
    <col min="6931" max="6932" width="8.85546875" style="161" customWidth="1"/>
    <col min="6933" max="6933" width="5" style="161" customWidth="1"/>
    <col min="6934" max="6934" width="21" style="161" customWidth="1"/>
    <col min="6935" max="6935" width="5.42578125" style="161" customWidth="1"/>
    <col min="6936" max="6936" width="2.42578125" style="161" customWidth="1"/>
    <col min="6937" max="6937" width="10.42578125" style="161" bestFit="1" customWidth="1"/>
    <col min="6938" max="6938" width="7" style="161" customWidth="1"/>
    <col min="6939" max="6939" width="14.5703125" style="161" customWidth="1"/>
    <col min="6940" max="6940" width="2" style="161" customWidth="1"/>
    <col min="6941" max="6941" width="10.42578125" style="161" bestFit="1" customWidth="1"/>
    <col min="6942" max="6942" width="7.42578125" style="161" customWidth="1"/>
    <col min="6943" max="6943" width="14.42578125" style="161" customWidth="1"/>
    <col min="6944" max="6944" width="2.42578125" style="161" customWidth="1"/>
    <col min="6945" max="6945" width="10.42578125" style="161" bestFit="1" customWidth="1"/>
    <col min="6946" max="6946" width="7.5703125" style="161" customWidth="1"/>
    <col min="6947" max="6947" width="15.140625" style="161" customWidth="1"/>
    <col min="6948" max="6948" width="1.85546875" style="161" customWidth="1"/>
    <col min="6949" max="6949" width="10.42578125" style="161" bestFit="1" customWidth="1"/>
    <col min="6950" max="6950" width="2.5703125" style="161" customWidth="1"/>
    <col min="6951" max="6951" width="10.140625" style="161" customWidth="1"/>
    <col min="6952" max="6952" width="3.42578125" style="161" customWidth="1"/>
    <col min="6953" max="6953" width="9.85546875" style="161" customWidth="1"/>
    <col min="6954" max="6954" width="2.140625" style="161" customWidth="1"/>
    <col min="6955" max="6955" width="8" style="161" customWidth="1"/>
    <col min="6956" max="6956" width="1.5703125" style="161" customWidth="1"/>
    <col min="6957" max="6957" width="2.42578125" style="161" customWidth="1"/>
    <col min="6958" max="7168" width="8" style="161"/>
    <col min="7169" max="7170" width="2.140625" style="161" customWidth="1"/>
    <col min="7171" max="7171" width="1.5703125" style="161" customWidth="1"/>
    <col min="7172" max="7172" width="2" style="161" customWidth="1"/>
    <col min="7173" max="7173" width="16" style="161" customWidth="1"/>
    <col min="7174" max="7174" width="16.42578125" style="161" customWidth="1"/>
    <col min="7175" max="7175" width="16.5703125" style="161" customWidth="1"/>
    <col min="7176" max="7178" width="17" style="161" customWidth="1"/>
    <col min="7179" max="7179" width="16.42578125" style="161" customWidth="1"/>
    <col min="7180" max="7180" width="18.42578125" style="161" customWidth="1"/>
    <col min="7181" max="7181" width="1.85546875" style="161" customWidth="1"/>
    <col min="7182" max="7182" width="7.140625" style="161" customWidth="1"/>
    <col min="7183" max="7183" width="2.5703125" style="161" customWidth="1"/>
    <col min="7184" max="7184" width="20" style="161" customWidth="1"/>
    <col min="7185" max="7185" width="11.85546875" style="161" customWidth="1"/>
    <col min="7186" max="7186" width="16.42578125" style="161" customWidth="1"/>
    <col min="7187" max="7188" width="8.85546875" style="161" customWidth="1"/>
    <col min="7189" max="7189" width="5" style="161" customWidth="1"/>
    <col min="7190" max="7190" width="21" style="161" customWidth="1"/>
    <col min="7191" max="7191" width="5.42578125" style="161" customWidth="1"/>
    <col min="7192" max="7192" width="2.42578125" style="161" customWidth="1"/>
    <col min="7193" max="7193" width="10.42578125" style="161" bestFit="1" customWidth="1"/>
    <col min="7194" max="7194" width="7" style="161" customWidth="1"/>
    <col min="7195" max="7195" width="14.5703125" style="161" customWidth="1"/>
    <col min="7196" max="7196" width="2" style="161" customWidth="1"/>
    <col min="7197" max="7197" width="10.42578125" style="161" bestFit="1" customWidth="1"/>
    <col min="7198" max="7198" width="7.42578125" style="161" customWidth="1"/>
    <col min="7199" max="7199" width="14.42578125" style="161" customWidth="1"/>
    <col min="7200" max="7200" width="2.42578125" style="161" customWidth="1"/>
    <col min="7201" max="7201" width="10.42578125" style="161" bestFit="1" customWidth="1"/>
    <col min="7202" max="7202" width="7.5703125" style="161" customWidth="1"/>
    <col min="7203" max="7203" width="15.140625" style="161" customWidth="1"/>
    <col min="7204" max="7204" width="1.85546875" style="161" customWidth="1"/>
    <col min="7205" max="7205" width="10.42578125" style="161" bestFit="1" customWidth="1"/>
    <col min="7206" max="7206" width="2.5703125" style="161" customWidth="1"/>
    <col min="7207" max="7207" width="10.140625" style="161" customWidth="1"/>
    <col min="7208" max="7208" width="3.42578125" style="161" customWidth="1"/>
    <col min="7209" max="7209" width="9.85546875" style="161" customWidth="1"/>
    <col min="7210" max="7210" width="2.140625" style="161" customWidth="1"/>
    <col min="7211" max="7211" width="8" style="161" customWidth="1"/>
    <col min="7212" max="7212" width="1.5703125" style="161" customWidth="1"/>
    <col min="7213" max="7213" width="2.42578125" style="161" customWidth="1"/>
    <col min="7214" max="7424" width="8" style="161"/>
    <col min="7425" max="7426" width="2.140625" style="161" customWidth="1"/>
    <col min="7427" max="7427" width="1.5703125" style="161" customWidth="1"/>
    <col min="7428" max="7428" width="2" style="161" customWidth="1"/>
    <col min="7429" max="7429" width="16" style="161" customWidth="1"/>
    <col min="7430" max="7430" width="16.42578125" style="161" customWidth="1"/>
    <col min="7431" max="7431" width="16.5703125" style="161" customWidth="1"/>
    <col min="7432" max="7434" width="17" style="161" customWidth="1"/>
    <col min="7435" max="7435" width="16.42578125" style="161" customWidth="1"/>
    <col min="7436" max="7436" width="18.42578125" style="161" customWidth="1"/>
    <col min="7437" max="7437" width="1.85546875" style="161" customWidth="1"/>
    <col min="7438" max="7438" width="7.140625" style="161" customWidth="1"/>
    <col min="7439" max="7439" width="2.5703125" style="161" customWidth="1"/>
    <col min="7440" max="7440" width="20" style="161" customWidth="1"/>
    <col min="7441" max="7441" width="11.85546875" style="161" customWidth="1"/>
    <col min="7442" max="7442" width="16.42578125" style="161" customWidth="1"/>
    <col min="7443" max="7444" width="8.85546875" style="161" customWidth="1"/>
    <col min="7445" max="7445" width="5" style="161" customWidth="1"/>
    <col min="7446" max="7446" width="21" style="161" customWidth="1"/>
    <col min="7447" max="7447" width="5.42578125" style="161" customWidth="1"/>
    <col min="7448" max="7448" width="2.42578125" style="161" customWidth="1"/>
    <col min="7449" max="7449" width="10.42578125" style="161" bestFit="1" customWidth="1"/>
    <col min="7450" max="7450" width="7" style="161" customWidth="1"/>
    <col min="7451" max="7451" width="14.5703125" style="161" customWidth="1"/>
    <col min="7452" max="7452" width="2" style="161" customWidth="1"/>
    <col min="7453" max="7453" width="10.42578125" style="161" bestFit="1" customWidth="1"/>
    <col min="7454" max="7454" width="7.42578125" style="161" customWidth="1"/>
    <col min="7455" max="7455" width="14.42578125" style="161" customWidth="1"/>
    <col min="7456" max="7456" width="2.42578125" style="161" customWidth="1"/>
    <col min="7457" max="7457" width="10.42578125" style="161" bestFit="1" customWidth="1"/>
    <col min="7458" max="7458" width="7.5703125" style="161" customWidth="1"/>
    <col min="7459" max="7459" width="15.140625" style="161" customWidth="1"/>
    <col min="7460" max="7460" width="1.85546875" style="161" customWidth="1"/>
    <col min="7461" max="7461" width="10.42578125" style="161" bestFit="1" customWidth="1"/>
    <col min="7462" max="7462" width="2.5703125" style="161" customWidth="1"/>
    <col min="7463" max="7463" width="10.140625" style="161" customWidth="1"/>
    <col min="7464" max="7464" width="3.42578125" style="161" customWidth="1"/>
    <col min="7465" max="7465" width="9.85546875" style="161" customWidth="1"/>
    <col min="7466" max="7466" width="2.140625" style="161" customWidth="1"/>
    <col min="7467" max="7467" width="8" style="161" customWidth="1"/>
    <col min="7468" max="7468" width="1.5703125" style="161" customWidth="1"/>
    <col min="7469" max="7469" width="2.42578125" style="161" customWidth="1"/>
    <col min="7470" max="7680" width="8" style="161"/>
    <col min="7681" max="7682" width="2.140625" style="161" customWidth="1"/>
    <col min="7683" max="7683" width="1.5703125" style="161" customWidth="1"/>
    <col min="7684" max="7684" width="2" style="161" customWidth="1"/>
    <col min="7685" max="7685" width="16" style="161" customWidth="1"/>
    <col min="7686" max="7686" width="16.42578125" style="161" customWidth="1"/>
    <col min="7687" max="7687" width="16.5703125" style="161" customWidth="1"/>
    <col min="7688" max="7690" width="17" style="161" customWidth="1"/>
    <col min="7691" max="7691" width="16.42578125" style="161" customWidth="1"/>
    <col min="7692" max="7692" width="18.42578125" style="161" customWidth="1"/>
    <col min="7693" max="7693" width="1.85546875" style="161" customWidth="1"/>
    <col min="7694" max="7694" width="7.140625" style="161" customWidth="1"/>
    <col min="7695" max="7695" width="2.5703125" style="161" customWidth="1"/>
    <col min="7696" max="7696" width="20" style="161" customWidth="1"/>
    <col min="7697" max="7697" width="11.85546875" style="161" customWidth="1"/>
    <col min="7698" max="7698" width="16.42578125" style="161" customWidth="1"/>
    <col min="7699" max="7700" width="8.85546875" style="161" customWidth="1"/>
    <col min="7701" max="7701" width="5" style="161" customWidth="1"/>
    <col min="7702" max="7702" width="21" style="161" customWidth="1"/>
    <col min="7703" max="7703" width="5.42578125" style="161" customWidth="1"/>
    <col min="7704" max="7704" width="2.42578125" style="161" customWidth="1"/>
    <col min="7705" max="7705" width="10.42578125" style="161" bestFit="1" customWidth="1"/>
    <col min="7706" max="7706" width="7" style="161" customWidth="1"/>
    <col min="7707" max="7707" width="14.5703125" style="161" customWidth="1"/>
    <col min="7708" max="7708" width="2" style="161" customWidth="1"/>
    <col min="7709" max="7709" width="10.42578125" style="161" bestFit="1" customWidth="1"/>
    <col min="7710" max="7710" width="7.42578125" style="161" customWidth="1"/>
    <col min="7711" max="7711" width="14.42578125" style="161" customWidth="1"/>
    <col min="7712" max="7712" width="2.42578125" style="161" customWidth="1"/>
    <col min="7713" max="7713" width="10.42578125" style="161" bestFit="1" customWidth="1"/>
    <col min="7714" max="7714" width="7.5703125" style="161" customWidth="1"/>
    <col min="7715" max="7715" width="15.140625" style="161" customWidth="1"/>
    <col min="7716" max="7716" width="1.85546875" style="161" customWidth="1"/>
    <col min="7717" max="7717" width="10.42578125" style="161" bestFit="1" customWidth="1"/>
    <col min="7718" max="7718" width="2.5703125" style="161" customWidth="1"/>
    <col min="7719" max="7719" width="10.140625" style="161" customWidth="1"/>
    <col min="7720" max="7720" width="3.42578125" style="161" customWidth="1"/>
    <col min="7721" max="7721" width="9.85546875" style="161" customWidth="1"/>
    <col min="7722" max="7722" width="2.140625" style="161" customWidth="1"/>
    <col min="7723" max="7723" width="8" style="161" customWidth="1"/>
    <col min="7724" max="7724" width="1.5703125" style="161" customWidth="1"/>
    <col min="7725" max="7725" width="2.42578125" style="161" customWidth="1"/>
    <col min="7726" max="7936" width="8" style="161"/>
    <col min="7937" max="7938" width="2.140625" style="161" customWidth="1"/>
    <col min="7939" max="7939" width="1.5703125" style="161" customWidth="1"/>
    <col min="7940" max="7940" width="2" style="161" customWidth="1"/>
    <col min="7941" max="7941" width="16" style="161" customWidth="1"/>
    <col min="7942" max="7942" width="16.42578125" style="161" customWidth="1"/>
    <col min="7943" max="7943" width="16.5703125" style="161" customWidth="1"/>
    <col min="7944" max="7946" width="17" style="161" customWidth="1"/>
    <col min="7947" max="7947" width="16.42578125" style="161" customWidth="1"/>
    <col min="7948" max="7948" width="18.42578125" style="161" customWidth="1"/>
    <col min="7949" max="7949" width="1.85546875" style="161" customWidth="1"/>
    <col min="7950" max="7950" width="7.140625" style="161" customWidth="1"/>
    <col min="7951" max="7951" width="2.5703125" style="161" customWidth="1"/>
    <col min="7952" max="7952" width="20" style="161" customWidth="1"/>
    <col min="7953" max="7953" width="11.85546875" style="161" customWidth="1"/>
    <col min="7954" max="7954" width="16.42578125" style="161" customWidth="1"/>
    <col min="7955" max="7956" width="8.85546875" style="161" customWidth="1"/>
    <col min="7957" max="7957" width="5" style="161" customWidth="1"/>
    <col min="7958" max="7958" width="21" style="161" customWidth="1"/>
    <col min="7959" max="7959" width="5.42578125" style="161" customWidth="1"/>
    <col min="7960" max="7960" width="2.42578125" style="161" customWidth="1"/>
    <col min="7961" max="7961" width="10.42578125" style="161" bestFit="1" customWidth="1"/>
    <col min="7962" max="7962" width="7" style="161" customWidth="1"/>
    <col min="7963" max="7963" width="14.5703125" style="161" customWidth="1"/>
    <col min="7964" max="7964" width="2" style="161" customWidth="1"/>
    <col min="7965" max="7965" width="10.42578125" style="161" bestFit="1" customWidth="1"/>
    <col min="7966" max="7966" width="7.42578125" style="161" customWidth="1"/>
    <col min="7967" max="7967" width="14.42578125" style="161" customWidth="1"/>
    <col min="7968" max="7968" width="2.42578125" style="161" customWidth="1"/>
    <col min="7969" max="7969" width="10.42578125" style="161" bestFit="1" customWidth="1"/>
    <col min="7970" max="7970" width="7.5703125" style="161" customWidth="1"/>
    <col min="7971" max="7971" width="15.140625" style="161" customWidth="1"/>
    <col min="7972" max="7972" width="1.85546875" style="161" customWidth="1"/>
    <col min="7973" max="7973" width="10.42578125" style="161" bestFit="1" customWidth="1"/>
    <col min="7974" max="7974" width="2.5703125" style="161" customWidth="1"/>
    <col min="7975" max="7975" width="10.140625" style="161" customWidth="1"/>
    <col min="7976" max="7976" width="3.42578125" style="161" customWidth="1"/>
    <col min="7977" max="7977" width="9.85546875" style="161" customWidth="1"/>
    <col min="7978" max="7978" width="2.140625" style="161" customWidth="1"/>
    <col min="7979" max="7979" width="8" style="161" customWidth="1"/>
    <col min="7980" max="7980" width="1.5703125" style="161" customWidth="1"/>
    <col min="7981" max="7981" width="2.42578125" style="161" customWidth="1"/>
    <col min="7982" max="8192" width="8" style="161"/>
    <col min="8193" max="8194" width="2.140625" style="161" customWidth="1"/>
    <col min="8195" max="8195" width="1.5703125" style="161" customWidth="1"/>
    <col min="8196" max="8196" width="2" style="161" customWidth="1"/>
    <col min="8197" max="8197" width="16" style="161" customWidth="1"/>
    <col min="8198" max="8198" width="16.42578125" style="161" customWidth="1"/>
    <col min="8199" max="8199" width="16.5703125" style="161" customWidth="1"/>
    <col min="8200" max="8202" width="17" style="161" customWidth="1"/>
    <col min="8203" max="8203" width="16.42578125" style="161" customWidth="1"/>
    <col min="8204" max="8204" width="18.42578125" style="161" customWidth="1"/>
    <col min="8205" max="8205" width="1.85546875" style="161" customWidth="1"/>
    <col min="8206" max="8206" width="7.140625" style="161" customWidth="1"/>
    <col min="8207" max="8207" width="2.5703125" style="161" customWidth="1"/>
    <col min="8208" max="8208" width="20" style="161" customWidth="1"/>
    <col min="8209" max="8209" width="11.85546875" style="161" customWidth="1"/>
    <col min="8210" max="8210" width="16.42578125" style="161" customWidth="1"/>
    <col min="8211" max="8212" width="8.85546875" style="161" customWidth="1"/>
    <col min="8213" max="8213" width="5" style="161" customWidth="1"/>
    <col min="8214" max="8214" width="21" style="161" customWidth="1"/>
    <col min="8215" max="8215" width="5.42578125" style="161" customWidth="1"/>
    <col min="8216" max="8216" width="2.42578125" style="161" customWidth="1"/>
    <col min="8217" max="8217" width="10.42578125" style="161" bestFit="1" customWidth="1"/>
    <col min="8218" max="8218" width="7" style="161" customWidth="1"/>
    <col min="8219" max="8219" width="14.5703125" style="161" customWidth="1"/>
    <col min="8220" max="8220" width="2" style="161" customWidth="1"/>
    <col min="8221" max="8221" width="10.42578125" style="161" bestFit="1" customWidth="1"/>
    <col min="8222" max="8222" width="7.42578125" style="161" customWidth="1"/>
    <col min="8223" max="8223" width="14.42578125" style="161" customWidth="1"/>
    <col min="8224" max="8224" width="2.42578125" style="161" customWidth="1"/>
    <col min="8225" max="8225" width="10.42578125" style="161" bestFit="1" customWidth="1"/>
    <col min="8226" max="8226" width="7.5703125" style="161" customWidth="1"/>
    <col min="8227" max="8227" width="15.140625" style="161" customWidth="1"/>
    <col min="8228" max="8228" width="1.85546875" style="161" customWidth="1"/>
    <col min="8229" max="8229" width="10.42578125" style="161" bestFit="1" customWidth="1"/>
    <col min="8230" max="8230" width="2.5703125" style="161" customWidth="1"/>
    <col min="8231" max="8231" width="10.140625" style="161" customWidth="1"/>
    <col min="8232" max="8232" width="3.42578125" style="161" customWidth="1"/>
    <col min="8233" max="8233" width="9.85546875" style="161" customWidth="1"/>
    <col min="8234" max="8234" width="2.140625" style="161" customWidth="1"/>
    <col min="8235" max="8235" width="8" style="161" customWidth="1"/>
    <col min="8236" max="8236" width="1.5703125" style="161" customWidth="1"/>
    <col min="8237" max="8237" width="2.42578125" style="161" customWidth="1"/>
    <col min="8238" max="8448" width="8" style="161"/>
    <col min="8449" max="8450" width="2.140625" style="161" customWidth="1"/>
    <col min="8451" max="8451" width="1.5703125" style="161" customWidth="1"/>
    <col min="8452" max="8452" width="2" style="161" customWidth="1"/>
    <col min="8453" max="8453" width="16" style="161" customWidth="1"/>
    <col min="8454" max="8454" width="16.42578125" style="161" customWidth="1"/>
    <col min="8455" max="8455" width="16.5703125" style="161" customWidth="1"/>
    <col min="8456" max="8458" width="17" style="161" customWidth="1"/>
    <col min="8459" max="8459" width="16.42578125" style="161" customWidth="1"/>
    <col min="8460" max="8460" width="18.42578125" style="161" customWidth="1"/>
    <col min="8461" max="8461" width="1.85546875" style="161" customWidth="1"/>
    <col min="8462" max="8462" width="7.140625" style="161" customWidth="1"/>
    <col min="8463" max="8463" width="2.5703125" style="161" customWidth="1"/>
    <col min="8464" max="8464" width="20" style="161" customWidth="1"/>
    <col min="8465" max="8465" width="11.85546875" style="161" customWidth="1"/>
    <col min="8466" max="8466" width="16.42578125" style="161" customWidth="1"/>
    <col min="8467" max="8468" width="8.85546875" style="161" customWidth="1"/>
    <col min="8469" max="8469" width="5" style="161" customWidth="1"/>
    <col min="8470" max="8470" width="21" style="161" customWidth="1"/>
    <col min="8471" max="8471" width="5.42578125" style="161" customWidth="1"/>
    <col min="8472" max="8472" width="2.42578125" style="161" customWidth="1"/>
    <col min="8473" max="8473" width="10.42578125" style="161" bestFit="1" customWidth="1"/>
    <col min="8474" max="8474" width="7" style="161" customWidth="1"/>
    <col min="8475" max="8475" width="14.5703125" style="161" customWidth="1"/>
    <col min="8476" max="8476" width="2" style="161" customWidth="1"/>
    <col min="8477" max="8477" width="10.42578125" style="161" bestFit="1" customWidth="1"/>
    <col min="8478" max="8478" width="7.42578125" style="161" customWidth="1"/>
    <col min="8479" max="8479" width="14.42578125" style="161" customWidth="1"/>
    <col min="8480" max="8480" width="2.42578125" style="161" customWidth="1"/>
    <col min="8481" max="8481" width="10.42578125" style="161" bestFit="1" customWidth="1"/>
    <col min="8482" max="8482" width="7.5703125" style="161" customWidth="1"/>
    <col min="8483" max="8483" width="15.140625" style="161" customWidth="1"/>
    <col min="8484" max="8484" width="1.85546875" style="161" customWidth="1"/>
    <col min="8485" max="8485" width="10.42578125" style="161" bestFit="1" customWidth="1"/>
    <col min="8486" max="8486" width="2.5703125" style="161" customWidth="1"/>
    <col min="8487" max="8487" width="10.140625" style="161" customWidth="1"/>
    <col min="8488" max="8488" width="3.42578125" style="161" customWidth="1"/>
    <col min="8489" max="8489" width="9.85546875" style="161" customWidth="1"/>
    <col min="8490" max="8490" width="2.140625" style="161" customWidth="1"/>
    <col min="8491" max="8491" width="8" style="161" customWidth="1"/>
    <col min="8492" max="8492" width="1.5703125" style="161" customWidth="1"/>
    <col min="8493" max="8493" width="2.42578125" style="161" customWidth="1"/>
    <col min="8494" max="8704" width="8" style="161"/>
    <col min="8705" max="8706" width="2.140625" style="161" customWidth="1"/>
    <col min="8707" max="8707" width="1.5703125" style="161" customWidth="1"/>
    <col min="8708" max="8708" width="2" style="161" customWidth="1"/>
    <col min="8709" max="8709" width="16" style="161" customWidth="1"/>
    <col min="8710" max="8710" width="16.42578125" style="161" customWidth="1"/>
    <col min="8711" max="8711" width="16.5703125" style="161" customWidth="1"/>
    <col min="8712" max="8714" width="17" style="161" customWidth="1"/>
    <col min="8715" max="8715" width="16.42578125" style="161" customWidth="1"/>
    <col min="8716" max="8716" width="18.42578125" style="161" customWidth="1"/>
    <col min="8717" max="8717" width="1.85546875" style="161" customWidth="1"/>
    <col min="8718" max="8718" width="7.140625" style="161" customWidth="1"/>
    <col min="8719" max="8719" width="2.5703125" style="161" customWidth="1"/>
    <col min="8720" max="8720" width="20" style="161" customWidth="1"/>
    <col min="8721" max="8721" width="11.85546875" style="161" customWidth="1"/>
    <col min="8722" max="8722" width="16.42578125" style="161" customWidth="1"/>
    <col min="8723" max="8724" width="8.85546875" style="161" customWidth="1"/>
    <col min="8725" max="8725" width="5" style="161" customWidth="1"/>
    <col min="8726" max="8726" width="21" style="161" customWidth="1"/>
    <col min="8727" max="8727" width="5.42578125" style="161" customWidth="1"/>
    <col min="8728" max="8728" width="2.42578125" style="161" customWidth="1"/>
    <col min="8729" max="8729" width="10.42578125" style="161" bestFit="1" customWidth="1"/>
    <col min="8730" max="8730" width="7" style="161" customWidth="1"/>
    <col min="8731" max="8731" width="14.5703125" style="161" customWidth="1"/>
    <col min="8732" max="8732" width="2" style="161" customWidth="1"/>
    <col min="8733" max="8733" width="10.42578125" style="161" bestFit="1" customWidth="1"/>
    <col min="8734" max="8734" width="7.42578125" style="161" customWidth="1"/>
    <col min="8735" max="8735" width="14.42578125" style="161" customWidth="1"/>
    <col min="8736" max="8736" width="2.42578125" style="161" customWidth="1"/>
    <col min="8737" max="8737" width="10.42578125" style="161" bestFit="1" customWidth="1"/>
    <col min="8738" max="8738" width="7.5703125" style="161" customWidth="1"/>
    <col min="8739" max="8739" width="15.140625" style="161" customWidth="1"/>
    <col min="8740" max="8740" width="1.85546875" style="161" customWidth="1"/>
    <col min="8741" max="8741" width="10.42578125" style="161" bestFit="1" customWidth="1"/>
    <col min="8742" max="8742" width="2.5703125" style="161" customWidth="1"/>
    <col min="8743" max="8743" width="10.140625" style="161" customWidth="1"/>
    <col min="8744" max="8744" width="3.42578125" style="161" customWidth="1"/>
    <col min="8745" max="8745" width="9.85546875" style="161" customWidth="1"/>
    <col min="8746" max="8746" width="2.140625" style="161" customWidth="1"/>
    <col min="8747" max="8747" width="8" style="161" customWidth="1"/>
    <col min="8748" max="8748" width="1.5703125" style="161" customWidth="1"/>
    <col min="8749" max="8749" width="2.42578125" style="161" customWidth="1"/>
    <col min="8750" max="8960" width="8" style="161"/>
    <col min="8961" max="8962" width="2.140625" style="161" customWidth="1"/>
    <col min="8963" max="8963" width="1.5703125" style="161" customWidth="1"/>
    <col min="8964" max="8964" width="2" style="161" customWidth="1"/>
    <col min="8965" max="8965" width="16" style="161" customWidth="1"/>
    <col min="8966" max="8966" width="16.42578125" style="161" customWidth="1"/>
    <col min="8967" max="8967" width="16.5703125" style="161" customWidth="1"/>
    <col min="8968" max="8970" width="17" style="161" customWidth="1"/>
    <col min="8971" max="8971" width="16.42578125" style="161" customWidth="1"/>
    <col min="8972" max="8972" width="18.42578125" style="161" customWidth="1"/>
    <col min="8973" max="8973" width="1.85546875" style="161" customWidth="1"/>
    <col min="8974" max="8974" width="7.140625" style="161" customWidth="1"/>
    <col min="8975" max="8975" width="2.5703125" style="161" customWidth="1"/>
    <col min="8976" max="8976" width="20" style="161" customWidth="1"/>
    <col min="8977" max="8977" width="11.85546875" style="161" customWidth="1"/>
    <col min="8978" max="8978" width="16.42578125" style="161" customWidth="1"/>
    <col min="8979" max="8980" width="8.85546875" style="161" customWidth="1"/>
    <col min="8981" max="8981" width="5" style="161" customWidth="1"/>
    <col min="8982" max="8982" width="21" style="161" customWidth="1"/>
    <col min="8983" max="8983" width="5.42578125" style="161" customWidth="1"/>
    <col min="8984" max="8984" width="2.42578125" style="161" customWidth="1"/>
    <col min="8985" max="8985" width="10.42578125" style="161" bestFit="1" customWidth="1"/>
    <col min="8986" max="8986" width="7" style="161" customWidth="1"/>
    <col min="8987" max="8987" width="14.5703125" style="161" customWidth="1"/>
    <col min="8988" max="8988" width="2" style="161" customWidth="1"/>
    <col min="8989" max="8989" width="10.42578125" style="161" bestFit="1" customWidth="1"/>
    <col min="8990" max="8990" width="7.42578125" style="161" customWidth="1"/>
    <col min="8991" max="8991" width="14.42578125" style="161" customWidth="1"/>
    <col min="8992" max="8992" width="2.42578125" style="161" customWidth="1"/>
    <col min="8993" max="8993" width="10.42578125" style="161" bestFit="1" customWidth="1"/>
    <col min="8994" max="8994" width="7.5703125" style="161" customWidth="1"/>
    <col min="8995" max="8995" width="15.140625" style="161" customWidth="1"/>
    <col min="8996" max="8996" width="1.85546875" style="161" customWidth="1"/>
    <col min="8997" max="8997" width="10.42578125" style="161" bestFit="1" customWidth="1"/>
    <col min="8998" max="8998" width="2.5703125" style="161" customWidth="1"/>
    <col min="8999" max="8999" width="10.140625" style="161" customWidth="1"/>
    <col min="9000" max="9000" width="3.42578125" style="161" customWidth="1"/>
    <col min="9001" max="9001" width="9.85546875" style="161" customWidth="1"/>
    <col min="9002" max="9002" width="2.140625" style="161" customWidth="1"/>
    <col min="9003" max="9003" width="8" style="161" customWidth="1"/>
    <col min="9004" max="9004" width="1.5703125" style="161" customWidth="1"/>
    <col min="9005" max="9005" width="2.42578125" style="161" customWidth="1"/>
    <col min="9006" max="9216" width="8" style="161"/>
    <col min="9217" max="9218" width="2.140625" style="161" customWidth="1"/>
    <col min="9219" max="9219" width="1.5703125" style="161" customWidth="1"/>
    <col min="9220" max="9220" width="2" style="161" customWidth="1"/>
    <col min="9221" max="9221" width="16" style="161" customWidth="1"/>
    <col min="9222" max="9222" width="16.42578125" style="161" customWidth="1"/>
    <col min="9223" max="9223" width="16.5703125" style="161" customWidth="1"/>
    <col min="9224" max="9226" width="17" style="161" customWidth="1"/>
    <col min="9227" max="9227" width="16.42578125" style="161" customWidth="1"/>
    <col min="9228" max="9228" width="18.42578125" style="161" customWidth="1"/>
    <col min="9229" max="9229" width="1.85546875" style="161" customWidth="1"/>
    <col min="9230" max="9230" width="7.140625" style="161" customWidth="1"/>
    <col min="9231" max="9231" width="2.5703125" style="161" customWidth="1"/>
    <col min="9232" max="9232" width="20" style="161" customWidth="1"/>
    <col min="9233" max="9233" width="11.85546875" style="161" customWidth="1"/>
    <col min="9234" max="9234" width="16.42578125" style="161" customWidth="1"/>
    <col min="9235" max="9236" width="8.85546875" style="161" customWidth="1"/>
    <col min="9237" max="9237" width="5" style="161" customWidth="1"/>
    <col min="9238" max="9238" width="21" style="161" customWidth="1"/>
    <col min="9239" max="9239" width="5.42578125" style="161" customWidth="1"/>
    <col min="9240" max="9240" width="2.42578125" style="161" customWidth="1"/>
    <col min="9241" max="9241" width="10.42578125" style="161" bestFit="1" customWidth="1"/>
    <col min="9242" max="9242" width="7" style="161" customWidth="1"/>
    <col min="9243" max="9243" width="14.5703125" style="161" customWidth="1"/>
    <col min="9244" max="9244" width="2" style="161" customWidth="1"/>
    <col min="9245" max="9245" width="10.42578125" style="161" bestFit="1" customWidth="1"/>
    <col min="9246" max="9246" width="7.42578125" style="161" customWidth="1"/>
    <col min="9247" max="9247" width="14.42578125" style="161" customWidth="1"/>
    <col min="9248" max="9248" width="2.42578125" style="161" customWidth="1"/>
    <col min="9249" max="9249" width="10.42578125" style="161" bestFit="1" customWidth="1"/>
    <col min="9250" max="9250" width="7.5703125" style="161" customWidth="1"/>
    <col min="9251" max="9251" width="15.140625" style="161" customWidth="1"/>
    <col min="9252" max="9252" width="1.85546875" style="161" customWidth="1"/>
    <col min="9253" max="9253" width="10.42578125" style="161" bestFit="1" customWidth="1"/>
    <col min="9254" max="9254" width="2.5703125" style="161" customWidth="1"/>
    <col min="9255" max="9255" width="10.140625" style="161" customWidth="1"/>
    <col min="9256" max="9256" width="3.42578125" style="161" customWidth="1"/>
    <col min="9257" max="9257" width="9.85546875" style="161" customWidth="1"/>
    <col min="9258" max="9258" width="2.140625" style="161" customWidth="1"/>
    <col min="9259" max="9259" width="8" style="161" customWidth="1"/>
    <col min="9260" max="9260" width="1.5703125" style="161" customWidth="1"/>
    <col min="9261" max="9261" width="2.42578125" style="161" customWidth="1"/>
    <col min="9262" max="9472" width="8" style="161"/>
    <col min="9473" max="9474" width="2.140625" style="161" customWidth="1"/>
    <col min="9475" max="9475" width="1.5703125" style="161" customWidth="1"/>
    <col min="9476" max="9476" width="2" style="161" customWidth="1"/>
    <col min="9477" max="9477" width="16" style="161" customWidth="1"/>
    <col min="9478" max="9478" width="16.42578125" style="161" customWidth="1"/>
    <col min="9479" max="9479" width="16.5703125" style="161" customWidth="1"/>
    <col min="9480" max="9482" width="17" style="161" customWidth="1"/>
    <col min="9483" max="9483" width="16.42578125" style="161" customWidth="1"/>
    <col min="9484" max="9484" width="18.42578125" style="161" customWidth="1"/>
    <col min="9485" max="9485" width="1.85546875" style="161" customWidth="1"/>
    <col min="9486" max="9486" width="7.140625" style="161" customWidth="1"/>
    <col min="9487" max="9487" width="2.5703125" style="161" customWidth="1"/>
    <col min="9488" max="9488" width="20" style="161" customWidth="1"/>
    <col min="9489" max="9489" width="11.85546875" style="161" customWidth="1"/>
    <col min="9490" max="9490" width="16.42578125" style="161" customWidth="1"/>
    <col min="9491" max="9492" width="8.85546875" style="161" customWidth="1"/>
    <col min="9493" max="9493" width="5" style="161" customWidth="1"/>
    <col min="9494" max="9494" width="21" style="161" customWidth="1"/>
    <col min="9495" max="9495" width="5.42578125" style="161" customWidth="1"/>
    <col min="9496" max="9496" width="2.42578125" style="161" customWidth="1"/>
    <col min="9497" max="9497" width="10.42578125" style="161" bestFit="1" customWidth="1"/>
    <col min="9498" max="9498" width="7" style="161" customWidth="1"/>
    <col min="9499" max="9499" width="14.5703125" style="161" customWidth="1"/>
    <col min="9500" max="9500" width="2" style="161" customWidth="1"/>
    <col min="9501" max="9501" width="10.42578125" style="161" bestFit="1" customWidth="1"/>
    <col min="9502" max="9502" width="7.42578125" style="161" customWidth="1"/>
    <col min="9503" max="9503" width="14.42578125" style="161" customWidth="1"/>
    <col min="9504" max="9504" width="2.42578125" style="161" customWidth="1"/>
    <col min="9505" max="9505" width="10.42578125" style="161" bestFit="1" customWidth="1"/>
    <col min="9506" max="9506" width="7.5703125" style="161" customWidth="1"/>
    <col min="9507" max="9507" width="15.140625" style="161" customWidth="1"/>
    <col min="9508" max="9508" width="1.85546875" style="161" customWidth="1"/>
    <col min="9509" max="9509" width="10.42578125" style="161" bestFit="1" customWidth="1"/>
    <col min="9510" max="9510" width="2.5703125" style="161" customWidth="1"/>
    <col min="9511" max="9511" width="10.140625" style="161" customWidth="1"/>
    <col min="9512" max="9512" width="3.42578125" style="161" customWidth="1"/>
    <col min="9513" max="9513" width="9.85546875" style="161" customWidth="1"/>
    <col min="9514" max="9514" width="2.140625" style="161" customWidth="1"/>
    <col min="9515" max="9515" width="8" style="161" customWidth="1"/>
    <col min="9516" max="9516" width="1.5703125" style="161" customWidth="1"/>
    <col min="9517" max="9517" width="2.42578125" style="161" customWidth="1"/>
    <col min="9518" max="9728" width="8" style="161"/>
    <col min="9729" max="9730" width="2.140625" style="161" customWidth="1"/>
    <col min="9731" max="9731" width="1.5703125" style="161" customWidth="1"/>
    <col min="9732" max="9732" width="2" style="161" customWidth="1"/>
    <col min="9733" max="9733" width="16" style="161" customWidth="1"/>
    <col min="9734" max="9734" width="16.42578125" style="161" customWidth="1"/>
    <col min="9735" max="9735" width="16.5703125" style="161" customWidth="1"/>
    <col min="9736" max="9738" width="17" style="161" customWidth="1"/>
    <col min="9739" max="9739" width="16.42578125" style="161" customWidth="1"/>
    <col min="9740" max="9740" width="18.42578125" style="161" customWidth="1"/>
    <col min="9741" max="9741" width="1.85546875" style="161" customWidth="1"/>
    <col min="9742" max="9742" width="7.140625" style="161" customWidth="1"/>
    <col min="9743" max="9743" width="2.5703125" style="161" customWidth="1"/>
    <col min="9744" max="9744" width="20" style="161" customWidth="1"/>
    <col min="9745" max="9745" width="11.85546875" style="161" customWidth="1"/>
    <col min="9746" max="9746" width="16.42578125" style="161" customWidth="1"/>
    <col min="9747" max="9748" width="8.85546875" style="161" customWidth="1"/>
    <col min="9749" max="9749" width="5" style="161" customWidth="1"/>
    <col min="9750" max="9750" width="21" style="161" customWidth="1"/>
    <col min="9751" max="9751" width="5.42578125" style="161" customWidth="1"/>
    <col min="9752" max="9752" width="2.42578125" style="161" customWidth="1"/>
    <col min="9753" max="9753" width="10.42578125" style="161" bestFit="1" customWidth="1"/>
    <col min="9754" max="9754" width="7" style="161" customWidth="1"/>
    <col min="9755" max="9755" width="14.5703125" style="161" customWidth="1"/>
    <col min="9756" max="9756" width="2" style="161" customWidth="1"/>
    <col min="9757" max="9757" width="10.42578125" style="161" bestFit="1" customWidth="1"/>
    <col min="9758" max="9758" width="7.42578125" style="161" customWidth="1"/>
    <col min="9759" max="9759" width="14.42578125" style="161" customWidth="1"/>
    <col min="9760" max="9760" width="2.42578125" style="161" customWidth="1"/>
    <col min="9761" max="9761" width="10.42578125" style="161" bestFit="1" customWidth="1"/>
    <col min="9762" max="9762" width="7.5703125" style="161" customWidth="1"/>
    <col min="9763" max="9763" width="15.140625" style="161" customWidth="1"/>
    <col min="9764" max="9764" width="1.85546875" style="161" customWidth="1"/>
    <col min="9765" max="9765" width="10.42578125" style="161" bestFit="1" customWidth="1"/>
    <col min="9766" max="9766" width="2.5703125" style="161" customWidth="1"/>
    <col min="9767" max="9767" width="10.140625" style="161" customWidth="1"/>
    <col min="9768" max="9768" width="3.42578125" style="161" customWidth="1"/>
    <col min="9769" max="9769" width="9.85546875" style="161" customWidth="1"/>
    <col min="9770" max="9770" width="2.140625" style="161" customWidth="1"/>
    <col min="9771" max="9771" width="8" style="161" customWidth="1"/>
    <col min="9772" max="9772" width="1.5703125" style="161" customWidth="1"/>
    <col min="9773" max="9773" width="2.42578125" style="161" customWidth="1"/>
    <col min="9774" max="9984" width="8" style="161"/>
    <col min="9985" max="9986" width="2.140625" style="161" customWidth="1"/>
    <col min="9987" max="9987" width="1.5703125" style="161" customWidth="1"/>
    <col min="9988" max="9988" width="2" style="161" customWidth="1"/>
    <col min="9989" max="9989" width="16" style="161" customWidth="1"/>
    <col min="9990" max="9990" width="16.42578125" style="161" customWidth="1"/>
    <col min="9991" max="9991" width="16.5703125" style="161" customWidth="1"/>
    <col min="9992" max="9994" width="17" style="161" customWidth="1"/>
    <col min="9995" max="9995" width="16.42578125" style="161" customWidth="1"/>
    <col min="9996" max="9996" width="18.42578125" style="161" customWidth="1"/>
    <col min="9997" max="9997" width="1.85546875" style="161" customWidth="1"/>
    <col min="9998" max="9998" width="7.140625" style="161" customWidth="1"/>
    <col min="9999" max="9999" width="2.5703125" style="161" customWidth="1"/>
    <col min="10000" max="10000" width="20" style="161" customWidth="1"/>
    <col min="10001" max="10001" width="11.85546875" style="161" customWidth="1"/>
    <col min="10002" max="10002" width="16.42578125" style="161" customWidth="1"/>
    <col min="10003" max="10004" width="8.85546875" style="161" customWidth="1"/>
    <col min="10005" max="10005" width="5" style="161" customWidth="1"/>
    <col min="10006" max="10006" width="21" style="161" customWidth="1"/>
    <col min="10007" max="10007" width="5.42578125" style="161" customWidth="1"/>
    <col min="10008" max="10008" width="2.42578125" style="161" customWidth="1"/>
    <col min="10009" max="10009" width="10.42578125" style="161" bestFit="1" customWidth="1"/>
    <col min="10010" max="10010" width="7" style="161" customWidth="1"/>
    <col min="10011" max="10011" width="14.5703125" style="161" customWidth="1"/>
    <col min="10012" max="10012" width="2" style="161" customWidth="1"/>
    <col min="10013" max="10013" width="10.42578125" style="161" bestFit="1" customWidth="1"/>
    <col min="10014" max="10014" width="7.42578125" style="161" customWidth="1"/>
    <col min="10015" max="10015" width="14.42578125" style="161" customWidth="1"/>
    <col min="10016" max="10016" width="2.42578125" style="161" customWidth="1"/>
    <col min="10017" max="10017" width="10.42578125" style="161" bestFit="1" customWidth="1"/>
    <col min="10018" max="10018" width="7.5703125" style="161" customWidth="1"/>
    <col min="10019" max="10019" width="15.140625" style="161" customWidth="1"/>
    <col min="10020" max="10020" width="1.85546875" style="161" customWidth="1"/>
    <col min="10021" max="10021" width="10.42578125" style="161" bestFit="1" customWidth="1"/>
    <col min="10022" max="10022" width="2.5703125" style="161" customWidth="1"/>
    <col min="10023" max="10023" width="10.140625" style="161" customWidth="1"/>
    <col min="10024" max="10024" width="3.42578125" style="161" customWidth="1"/>
    <col min="10025" max="10025" width="9.85546875" style="161" customWidth="1"/>
    <col min="10026" max="10026" width="2.140625" style="161" customWidth="1"/>
    <col min="10027" max="10027" width="8" style="161" customWidth="1"/>
    <col min="10028" max="10028" width="1.5703125" style="161" customWidth="1"/>
    <col min="10029" max="10029" width="2.42578125" style="161" customWidth="1"/>
    <col min="10030" max="10240" width="8" style="161"/>
    <col min="10241" max="10242" width="2.140625" style="161" customWidth="1"/>
    <col min="10243" max="10243" width="1.5703125" style="161" customWidth="1"/>
    <col min="10244" max="10244" width="2" style="161" customWidth="1"/>
    <col min="10245" max="10245" width="16" style="161" customWidth="1"/>
    <col min="10246" max="10246" width="16.42578125" style="161" customWidth="1"/>
    <col min="10247" max="10247" width="16.5703125" style="161" customWidth="1"/>
    <col min="10248" max="10250" width="17" style="161" customWidth="1"/>
    <col min="10251" max="10251" width="16.42578125" style="161" customWidth="1"/>
    <col min="10252" max="10252" width="18.42578125" style="161" customWidth="1"/>
    <col min="10253" max="10253" width="1.85546875" style="161" customWidth="1"/>
    <col min="10254" max="10254" width="7.140625" style="161" customWidth="1"/>
    <col min="10255" max="10255" width="2.5703125" style="161" customWidth="1"/>
    <col min="10256" max="10256" width="20" style="161" customWidth="1"/>
    <col min="10257" max="10257" width="11.85546875" style="161" customWidth="1"/>
    <col min="10258" max="10258" width="16.42578125" style="161" customWidth="1"/>
    <col min="10259" max="10260" width="8.85546875" style="161" customWidth="1"/>
    <col min="10261" max="10261" width="5" style="161" customWidth="1"/>
    <col min="10262" max="10262" width="21" style="161" customWidth="1"/>
    <col min="10263" max="10263" width="5.42578125" style="161" customWidth="1"/>
    <col min="10264" max="10264" width="2.42578125" style="161" customWidth="1"/>
    <col min="10265" max="10265" width="10.42578125" style="161" bestFit="1" customWidth="1"/>
    <col min="10266" max="10266" width="7" style="161" customWidth="1"/>
    <col min="10267" max="10267" width="14.5703125" style="161" customWidth="1"/>
    <col min="10268" max="10268" width="2" style="161" customWidth="1"/>
    <col min="10269" max="10269" width="10.42578125" style="161" bestFit="1" customWidth="1"/>
    <col min="10270" max="10270" width="7.42578125" style="161" customWidth="1"/>
    <col min="10271" max="10271" width="14.42578125" style="161" customWidth="1"/>
    <col min="10272" max="10272" width="2.42578125" style="161" customWidth="1"/>
    <col min="10273" max="10273" width="10.42578125" style="161" bestFit="1" customWidth="1"/>
    <col min="10274" max="10274" width="7.5703125" style="161" customWidth="1"/>
    <col min="10275" max="10275" width="15.140625" style="161" customWidth="1"/>
    <col min="10276" max="10276" width="1.85546875" style="161" customWidth="1"/>
    <col min="10277" max="10277" width="10.42578125" style="161" bestFit="1" customWidth="1"/>
    <col min="10278" max="10278" width="2.5703125" style="161" customWidth="1"/>
    <col min="10279" max="10279" width="10.140625" style="161" customWidth="1"/>
    <col min="10280" max="10280" width="3.42578125" style="161" customWidth="1"/>
    <col min="10281" max="10281" width="9.85546875" style="161" customWidth="1"/>
    <col min="10282" max="10282" width="2.140625" style="161" customWidth="1"/>
    <col min="10283" max="10283" width="8" style="161" customWidth="1"/>
    <col min="10284" max="10284" width="1.5703125" style="161" customWidth="1"/>
    <col min="10285" max="10285" width="2.42578125" style="161" customWidth="1"/>
    <col min="10286" max="10496" width="8" style="161"/>
    <col min="10497" max="10498" width="2.140625" style="161" customWidth="1"/>
    <col min="10499" max="10499" width="1.5703125" style="161" customWidth="1"/>
    <col min="10500" max="10500" width="2" style="161" customWidth="1"/>
    <col min="10501" max="10501" width="16" style="161" customWidth="1"/>
    <col min="10502" max="10502" width="16.42578125" style="161" customWidth="1"/>
    <col min="10503" max="10503" width="16.5703125" style="161" customWidth="1"/>
    <col min="10504" max="10506" width="17" style="161" customWidth="1"/>
    <col min="10507" max="10507" width="16.42578125" style="161" customWidth="1"/>
    <col min="10508" max="10508" width="18.42578125" style="161" customWidth="1"/>
    <col min="10509" max="10509" width="1.85546875" style="161" customWidth="1"/>
    <col min="10510" max="10510" width="7.140625" style="161" customWidth="1"/>
    <col min="10511" max="10511" width="2.5703125" style="161" customWidth="1"/>
    <col min="10512" max="10512" width="20" style="161" customWidth="1"/>
    <col min="10513" max="10513" width="11.85546875" style="161" customWidth="1"/>
    <col min="10514" max="10514" width="16.42578125" style="161" customWidth="1"/>
    <col min="10515" max="10516" width="8.85546875" style="161" customWidth="1"/>
    <col min="10517" max="10517" width="5" style="161" customWidth="1"/>
    <col min="10518" max="10518" width="21" style="161" customWidth="1"/>
    <col min="10519" max="10519" width="5.42578125" style="161" customWidth="1"/>
    <col min="10520" max="10520" width="2.42578125" style="161" customWidth="1"/>
    <col min="10521" max="10521" width="10.42578125" style="161" bestFit="1" customWidth="1"/>
    <col min="10522" max="10522" width="7" style="161" customWidth="1"/>
    <col min="10523" max="10523" width="14.5703125" style="161" customWidth="1"/>
    <col min="10524" max="10524" width="2" style="161" customWidth="1"/>
    <col min="10525" max="10525" width="10.42578125" style="161" bestFit="1" customWidth="1"/>
    <col min="10526" max="10526" width="7.42578125" style="161" customWidth="1"/>
    <col min="10527" max="10527" width="14.42578125" style="161" customWidth="1"/>
    <col min="10528" max="10528" width="2.42578125" style="161" customWidth="1"/>
    <col min="10529" max="10529" width="10.42578125" style="161" bestFit="1" customWidth="1"/>
    <col min="10530" max="10530" width="7.5703125" style="161" customWidth="1"/>
    <col min="10531" max="10531" width="15.140625" style="161" customWidth="1"/>
    <col min="10532" max="10532" width="1.85546875" style="161" customWidth="1"/>
    <col min="10533" max="10533" width="10.42578125" style="161" bestFit="1" customWidth="1"/>
    <col min="10534" max="10534" width="2.5703125" style="161" customWidth="1"/>
    <col min="10535" max="10535" width="10.140625" style="161" customWidth="1"/>
    <col min="10536" max="10536" width="3.42578125" style="161" customWidth="1"/>
    <col min="10537" max="10537" width="9.85546875" style="161" customWidth="1"/>
    <col min="10538" max="10538" width="2.140625" style="161" customWidth="1"/>
    <col min="10539" max="10539" width="8" style="161" customWidth="1"/>
    <col min="10540" max="10540" width="1.5703125" style="161" customWidth="1"/>
    <col min="10541" max="10541" width="2.42578125" style="161" customWidth="1"/>
    <col min="10542" max="10752" width="8" style="161"/>
    <col min="10753" max="10754" width="2.140625" style="161" customWidth="1"/>
    <col min="10755" max="10755" width="1.5703125" style="161" customWidth="1"/>
    <col min="10756" max="10756" width="2" style="161" customWidth="1"/>
    <col min="10757" max="10757" width="16" style="161" customWidth="1"/>
    <col min="10758" max="10758" width="16.42578125" style="161" customWidth="1"/>
    <col min="10759" max="10759" width="16.5703125" style="161" customWidth="1"/>
    <col min="10760" max="10762" width="17" style="161" customWidth="1"/>
    <col min="10763" max="10763" width="16.42578125" style="161" customWidth="1"/>
    <col min="10764" max="10764" width="18.42578125" style="161" customWidth="1"/>
    <col min="10765" max="10765" width="1.85546875" style="161" customWidth="1"/>
    <col min="10766" max="10766" width="7.140625" style="161" customWidth="1"/>
    <col min="10767" max="10767" width="2.5703125" style="161" customWidth="1"/>
    <col min="10768" max="10768" width="20" style="161" customWidth="1"/>
    <col min="10769" max="10769" width="11.85546875" style="161" customWidth="1"/>
    <col min="10770" max="10770" width="16.42578125" style="161" customWidth="1"/>
    <col min="10771" max="10772" width="8.85546875" style="161" customWidth="1"/>
    <col min="10773" max="10773" width="5" style="161" customWidth="1"/>
    <col min="10774" max="10774" width="21" style="161" customWidth="1"/>
    <col min="10775" max="10775" width="5.42578125" style="161" customWidth="1"/>
    <col min="10776" max="10776" width="2.42578125" style="161" customWidth="1"/>
    <col min="10777" max="10777" width="10.42578125" style="161" bestFit="1" customWidth="1"/>
    <col min="10778" max="10778" width="7" style="161" customWidth="1"/>
    <col min="10779" max="10779" width="14.5703125" style="161" customWidth="1"/>
    <col min="10780" max="10780" width="2" style="161" customWidth="1"/>
    <col min="10781" max="10781" width="10.42578125" style="161" bestFit="1" customWidth="1"/>
    <col min="10782" max="10782" width="7.42578125" style="161" customWidth="1"/>
    <col min="10783" max="10783" width="14.42578125" style="161" customWidth="1"/>
    <col min="10784" max="10784" width="2.42578125" style="161" customWidth="1"/>
    <col min="10785" max="10785" width="10.42578125" style="161" bestFit="1" customWidth="1"/>
    <col min="10786" max="10786" width="7.5703125" style="161" customWidth="1"/>
    <col min="10787" max="10787" width="15.140625" style="161" customWidth="1"/>
    <col min="10788" max="10788" width="1.85546875" style="161" customWidth="1"/>
    <col min="10789" max="10789" width="10.42578125" style="161" bestFit="1" customWidth="1"/>
    <col min="10790" max="10790" width="2.5703125" style="161" customWidth="1"/>
    <col min="10791" max="10791" width="10.140625" style="161" customWidth="1"/>
    <col min="10792" max="10792" width="3.42578125" style="161" customWidth="1"/>
    <col min="10793" max="10793" width="9.85546875" style="161" customWidth="1"/>
    <col min="10794" max="10794" width="2.140625" style="161" customWidth="1"/>
    <col min="10795" max="10795" width="8" style="161" customWidth="1"/>
    <col min="10796" max="10796" width="1.5703125" style="161" customWidth="1"/>
    <col min="10797" max="10797" width="2.42578125" style="161" customWidth="1"/>
    <col min="10798" max="11008" width="8" style="161"/>
    <col min="11009" max="11010" width="2.140625" style="161" customWidth="1"/>
    <col min="11011" max="11011" width="1.5703125" style="161" customWidth="1"/>
    <col min="11012" max="11012" width="2" style="161" customWidth="1"/>
    <col min="11013" max="11013" width="16" style="161" customWidth="1"/>
    <col min="11014" max="11014" width="16.42578125" style="161" customWidth="1"/>
    <col min="11015" max="11015" width="16.5703125" style="161" customWidth="1"/>
    <col min="11016" max="11018" width="17" style="161" customWidth="1"/>
    <col min="11019" max="11019" width="16.42578125" style="161" customWidth="1"/>
    <col min="11020" max="11020" width="18.42578125" style="161" customWidth="1"/>
    <col min="11021" max="11021" width="1.85546875" style="161" customWidth="1"/>
    <col min="11022" max="11022" width="7.140625" style="161" customWidth="1"/>
    <col min="11023" max="11023" width="2.5703125" style="161" customWidth="1"/>
    <col min="11024" max="11024" width="20" style="161" customWidth="1"/>
    <col min="11025" max="11025" width="11.85546875" style="161" customWidth="1"/>
    <col min="11026" max="11026" width="16.42578125" style="161" customWidth="1"/>
    <col min="11027" max="11028" width="8.85546875" style="161" customWidth="1"/>
    <col min="11029" max="11029" width="5" style="161" customWidth="1"/>
    <col min="11030" max="11030" width="21" style="161" customWidth="1"/>
    <col min="11031" max="11031" width="5.42578125" style="161" customWidth="1"/>
    <col min="11032" max="11032" width="2.42578125" style="161" customWidth="1"/>
    <col min="11033" max="11033" width="10.42578125" style="161" bestFit="1" customWidth="1"/>
    <col min="11034" max="11034" width="7" style="161" customWidth="1"/>
    <col min="11035" max="11035" width="14.5703125" style="161" customWidth="1"/>
    <col min="11036" max="11036" width="2" style="161" customWidth="1"/>
    <col min="11037" max="11037" width="10.42578125" style="161" bestFit="1" customWidth="1"/>
    <col min="11038" max="11038" width="7.42578125" style="161" customWidth="1"/>
    <col min="11039" max="11039" width="14.42578125" style="161" customWidth="1"/>
    <col min="11040" max="11040" width="2.42578125" style="161" customWidth="1"/>
    <col min="11041" max="11041" width="10.42578125" style="161" bestFit="1" customWidth="1"/>
    <col min="11042" max="11042" width="7.5703125" style="161" customWidth="1"/>
    <col min="11043" max="11043" width="15.140625" style="161" customWidth="1"/>
    <col min="11044" max="11044" width="1.85546875" style="161" customWidth="1"/>
    <col min="11045" max="11045" width="10.42578125" style="161" bestFit="1" customWidth="1"/>
    <col min="11046" max="11046" width="2.5703125" style="161" customWidth="1"/>
    <col min="11047" max="11047" width="10.140625" style="161" customWidth="1"/>
    <col min="11048" max="11048" width="3.42578125" style="161" customWidth="1"/>
    <col min="11049" max="11049" width="9.85546875" style="161" customWidth="1"/>
    <col min="11050" max="11050" width="2.140625" style="161" customWidth="1"/>
    <col min="11051" max="11051" width="8" style="161" customWidth="1"/>
    <col min="11052" max="11052" width="1.5703125" style="161" customWidth="1"/>
    <col min="11053" max="11053" width="2.42578125" style="161" customWidth="1"/>
    <col min="11054" max="11264" width="8" style="161"/>
    <col min="11265" max="11266" width="2.140625" style="161" customWidth="1"/>
    <col min="11267" max="11267" width="1.5703125" style="161" customWidth="1"/>
    <col min="11268" max="11268" width="2" style="161" customWidth="1"/>
    <col min="11269" max="11269" width="16" style="161" customWidth="1"/>
    <col min="11270" max="11270" width="16.42578125" style="161" customWidth="1"/>
    <col min="11271" max="11271" width="16.5703125" style="161" customWidth="1"/>
    <col min="11272" max="11274" width="17" style="161" customWidth="1"/>
    <col min="11275" max="11275" width="16.42578125" style="161" customWidth="1"/>
    <col min="11276" max="11276" width="18.42578125" style="161" customWidth="1"/>
    <col min="11277" max="11277" width="1.85546875" style="161" customWidth="1"/>
    <col min="11278" max="11278" width="7.140625" style="161" customWidth="1"/>
    <col min="11279" max="11279" width="2.5703125" style="161" customWidth="1"/>
    <col min="11280" max="11280" width="20" style="161" customWidth="1"/>
    <col min="11281" max="11281" width="11.85546875" style="161" customWidth="1"/>
    <col min="11282" max="11282" width="16.42578125" style="161" customWidth="1"/>
    <col min="11283" max="11284" width="8.85546875" style="161" customWidth="1"/>
    <col min="11285" max="11285" width="5" style="161" customWidth="1"/>
    <col min="11286" max="11286" width="21" style="161" customWidth="1"/>
    <col min="11287" max="11287" width="5.42578125" style="161" customWidth="1"/>
    <col min="11288" max="11288" width="2.42578125" style="161" customWidth="1"/>
    <col min="11289" max="11289" width="10.42578125" style="161" bestFit="1" customWidth="1"/>
    <col min="11290" max="11290" width="7" style="161" customWidth="1"/>
    <col min="11291" max="11291" width="14.5703125" style="161" customWidth="1"/>
    <col min="11292" max="11292" width="2" style="161" customWidth="1"/>
    <col min="11293" max="11293" width="10.42578125" style="161" bestFit="1" customWidth="1"/>
    <col min="11294" max="11294" width="7.42578125" style="161" customWidth="1"/>
    <col min="11295" max="11295" width="14.42578125" style="161" customWidth="1"/>
    <col min="11296" max="11296" width="2.42578125" style="161" customWidth="1"/>
    <col min="11297" max="11297" width="10.42578125" style="161" bestFit="1" customWidth="1"/>
    <col min="11298" max="11298" width="7.5703125" style="161" customWidth="1"/>
    <col min="11299" max="11299" width="15.140625" style="161" customWidth="1"/>
    <col min="11300" max="11300" width="1.85546875" style="161" customWidth="1"/>
    <col min="11301" max="11301" width="10.42578125" style="161" bestFit="1" customWidth="1"/>
    <col min="11302" max="11302" width="2.5703125" style="161" customWidth="1"/>
    <col min="11303" max="11303" width="10.140625" style="161" customWidth="1"/>
    <col min="11304" max="11304" width="3.42578125" style="161" customWidth="1"/>
    <col min="11305" max="11305" width="9.85546875" style="161" customWidth="1"/>
    <col min="11306" max="11306" width="2.140625" style="161" customWidth="1"/>
    <col min="11307" max="11307" width="8" style="161" customWidth="1"/>
    <col min="11308" max="11308" width="1.5703125" style="161" customWidth="1"/>
    <col min="11309" max="11309" width="2.42578125" style="161" customWidth="1"/>
    <col min="11310" max="11520" width="8" style="161"/>
    <col min="11521" max="11522" width="2.140625" style="161" customWidth="1"/>
    <col min="11523" max="11523" width="1.5703125" style="161" customWidth="1"/>
    <col min="11524" max="11524" width="2" style="161" customWidth="1"/>
    <col min="11525" max="11525" width="16" style="161" customWidth="1"/>
    <col min="11526" max="11526" width="16.42578125" style="161" customWidth="1"/>
    <col min="11527" max="11527" width="16.5703125" style="161" customWidth="1"/>
    <col min="11528" max="11530" width="17" style="161" customWidth="1"/>
    <col min="11531" max="11531" width="16.42578125" style="161" customWidth="1"/>
    <col min="11532" max="11532" width="18.42578125" style="161" customWidth="1"/>
    <col min="11533" max="11533" width="1.85546875" style="161" customWidth="1"/>
    <col min="11534" max="11534" width="7.140625" style="161" customWidth="1"/>
    <col min="11535" max="11535" width="2.5703125" style="161" customWidth="1"/>
    <col min="11536" max="11536" width="20" style="161" customWidth="1"/>
    <col min="11537" max="11537" width="11.85546875" style="161" customWidth="1"/>
    <col min="11538" max="11538" width="16.42578125" style="161" customWidth="1"/>
    <col min="11539" max="11540" width="8.85546875" style="161" customWidth="1"/>
    <col min="11541" max="11541" width="5" style="161" customWidth="1"/>
    <col min="11542" max="11542" width="21" style="161" customWidth="1"/>
    <col min="11543" max="11543" width="5.42578125" style="161" customWidth="1"/>
    <col min="11544" max="11544" width="2.42578125" style="161" customWidth="1"/>
    <col min="11545" max="11545" width="10.42578125" style="161" bestFit="1" customWidth="1"/>
    <col min="11546" max="11546" width="7" style="161" customWidth="1"/>
    <col min="11547" max="11547" width="14.5703125" style="161" customWidth="1"/>
    <col min="11548" max="11548" width="2" style="161" customWidth="1"/>
    <col min="11549" max="11549" width="10.42578125" style="161" bestFit="1" customWidth="1"/>
    <col min="11550" max="11550" width="7.42578125" style="161" customWidth="1"/>
    <col min="11551" max="11551" width="14.42578125" style="161" customWidth="1"/>
    <col min="11552" max="11552" width="2.42578125" style="161" customWidth="1"/>
    <col min="11553" max="11553" width="10.42578125" style="161" bestFit="1" customWidth="1"/>
    <col min="11554" max="11554" width="7.5703125" style="161" customWidth="1"/>
    <col min="11555" max="11555" width="15.140625" style="161" customWidth="1"/>
    <col min="11556" max="11556" width="1.85546875" style="161" customWidth="1"/>
    <col min="11557" max="11557" width="10.42578125" style="161" bestFit="1" customWidth="1"/>
    <col min="11558" max="11558" width="2.5703125" style="161" customWidth="1"/>
    <col min="11559" max="11559" width="10.140625" style="161" customWidth="1"/>
    <col min="11560" max="11560" width="3.42578125" style="161" customWidth="1"/>
    <col min="11561" max="11561" width="9.85546875" style="161" customWidth="1"/>
    <col min="11562" max="11562" width="2.140625" style="161" customWidth="1"/>
    <col min="11563" max="11563" width="8" style="161" customWidth="1"/>
    <col min="11564" max="11564" width="1.5703125" style="161" customWidth="1"/>
    <col min="11565" max="11565" width="2.42578125" style="161" customWidth="1"/>
    <col min="11566" max="11776" width="8" style="161"/>
    <col min="11777" max="11778" width="2.140625" style="161" customWidth="1"/>
    <col min="11779" max="11779" width="1.5703125" style="161" customWidth="1"/>
    <col min="11780" max="11780" width="2" style="161" customWidth="1"/>
    <col min="11781" max="11781" width="16" style="161" customWidth="1"/>
    <col min="11782" max="11782" width="16.42578125" style="161" customWidth="1"/>
    <col min="11783" max="11783" width="16.5703125" style="161" customWidth="1"/>
    <col min="11784" max="11786" width="17" style="161" customWidth="1"/>
    <col min="11787" max="11787" width="16.42578125" style="161" customWidth="1"/>
    <col min="11788" max="11788" width="18.42578125" style="161" customWidth="1"/>
    <col min="11789" max="11789" width="1.85546875" style="161" customWidth="1"/>
    <col min="11790" max="11790" width="7.140625" style="161" customWidth="1"/>
    <col min="11791" max="11791" width="2.5703125" style="161" customWidth="1"/>
    <col min="11792" max="11792" width="20" style="161" customWidth="1"/>
    <col min="11793" max="11793" width="11.85546875" style="161" customWidth="1"/>
    <col min="11794" max="11794" width="16.42578125" style="161" customWidth="1"/>
    <col min="11795" max="11796" width="8.85546875" style="161" customWidth="1"/>
    <col min="11797" max="11797" width="5" style="161" customWidth="1"/>
    <col min="11798" max="11798" width="21" style="161" customWidth="1"/>
    <col min="11799" max="11799" width="5.42578125" style="161" customWidth="1"/>
    <col min="11800" max="11800" width="2.42578125" style="161" customWidth="1"/>
    <col min="11801" max="11801" width="10.42578125" style="161" bestFit="1" customWidth="1"/>
    <col min="11802" max="11802" width="7" style="161" customWidth="1"/>
    <col min="11803" max="11803" width="14.5703125" style="161" customWidth="1"/>
    <col min="11804" max="11804" width="2" style="161" customWidth="1"/>
    <col min="11805" max="11805" width="10.42578125" style="161" bestFit="1" customWidth="1"/>
    <col min="11806" max="11806" width="7.42578125" style="161" customWidth="1"/>
    <col min="11807" max="11807" width="14.42578125" style="161" customWidth="1"/>
    <col min="11808" max="11808" width="2.42578125" style="161" customWidth="1"/>
    <col min="11809" max="11809" width="10.42578125" style="161" bestFit="1" customWidth="1"/>
    <col min="11810" max="11810" width="7.5703125" style="161" customWidth="1"/>
    <col min="11811" max="11811" width="15.140625" style="161" customWidth="1"/>
    <col min="11812" max="11812" width="1.85546875" style="161" customWidth="1"/>
    <col min="11813" max="11813" width="10.42578125" style="161" bestFit="1" customWidth="1"/>
    <col min="11814" max="11814" width="2.5703125" style="161" customWidth="1"/>
    <col min="11815" max="11815" width="10.140625" style="161" customWidth="1"/>
    <col min="11816" max="11816" width="3.42578125" style="161" customWidth="1"/>
    <col min="11817" max="11817" width="9.85546875" style="161" customWidth="1"/>
    <col min="11818" max="11818" width="2.140625" style="161" customWidth="1"/>
    <col min="11819" max="11819" width="8" style="161" customWidth="1"/>
    <col min="11820" max="11820" width="1.5703125" style="161" customWidth="1"/>
    <col min="11821" max="11821" width="2.42578125" style="161" customWidth="1"/>
    <col min="11822" max="12032" width="8" style="161"/>
    <col min="12033" max="12034" width="2.140625" style="161" customWidth="1"/>
    <col min="12035" max="12035" width="1.5703125" style="161" customWidth="1"/>
    <col min="12036" max="12036" width="2" style="161" customWidth="1"/>
    <col min="12037" max="12037" width="16" style="161" customWidth="1"/>
    <col min="12038" max="12038" width="16.42578125" style="161" customWidth="1"/>
    <col min="12039" max="12039" width="16.5703125" style="161" customWidth="1"/>
    <col min="12040" max="12042" width="17" style="161" customWidth="1"/>
    <col min="12043" max="12043" width="16.42578125" style="161" customWidth="1"/>
    <col min="12044" max="12044" width="18.42578125" style="161" customWidth="1"/>
    <col min="12045" max="12045" width="1.85546875" style="161" customWidth="1"/>
    <col min="12046" max="12046" width="7.140625" style="161" customWidth="1"/>
    <col min="12047" max="12047" width="2.5703125" style="161" customWidth="1"/>
    <col min="12048" max="12048" width="20" style="161" customWidth="1"/>
    <col min="12049" max="12049" width="11.85546875" style="161" customWidth="1"/>
    <col min="12050" max="12050" width="16.42578125" style="161" customWidth="1"/>
    <col min="12051" max="12052" width="8.85546875" style="161" customWidth="1"/>
    <col min="12053" max="12053" width="5" style="161" customWidth="1"/>
    <col min="12054" max="12054" width="21" style="161" customWidth="1"/>
    <col min="12055" max="12055" width="5.42578125" style="161" customWidth="1"/>
    <col min="12056" max="12056" width="2.42578125" style="161" customWidth="1"/>
    <col min="12057" max="12057" width="10.42578125" style="161" bestFit="1" customWidth="1"/>
    <col min="12058" max="12058" width="7" style="161" customWidth="1"/>
    <col min="12059" max="12059" width="14.5703125" style="161" customWidth="1"/>
    <col min="12060" max="12060" width="2" style="161" customWidth="1"/>
    <col min="12061" max="12061" width="10.42578125" style="161" bestFit="1" customWidth="1"/>
    <col min="12062" max="12062" width="7.42578125" style="161" customWidth="1"/>
    <col min="12063" max="12063" width="14.42578125" style="161" customWidth="1"/>
    <col min="12064" max="12064" width="2.42578125" style="161" customWidth="1"/>
    <col min="12065" max="12065" width="10.42578125" style="161" bestFit="1" customWidth="1"/>
    <col min="12066" max="12066" width="7.5703125" style="161" customWidth="1"/>
    <col min="12067" max="12067" width="15.140625" style="161" customWidth="1"/>
    <col min="12068" max="12068" width="1.85546875" style="161" customWidth="1"/>
    <col min="12069" max="12069" width="10.42578125" style="161" bestFit="1" customWidth="1"/>
    <col min="12070" max="12070" width="2.5703125" style="161" customWidth="1"/>
    <col min="12071" max="12071" width="10.140625" style="161" customWidth="1"/>
    <col min="12072" max="12072" width="3.42578125" style="161" customWidth="1"/>
    <col min="12073" max="12073" width="9.85546875" style="161" customWidth="1"/>
    <col min="12074" max="12074" width="2.140625" style="161" customWidth="1"/>
    <col min="12075" max="12075" width="8" style="161" customWidth="1"/>
    <col min="12076" max="12076" width="1.5703125" style="161" customWidth="1"/>
    <col min="12077" max="12077" width="2.42578125" style="161" customWidth="1"/>
    <col min="12078" max="12288" width="8" style="161"/>
    <col min="12289" max="12290" width="2.140625" style="161" customWidth="1"/>
    <col min="12291" max="12291" width="1.5703125" style="161" customWidth="1"/>
    <col min="12292" max="12292" width="2" style="161" customWidth="1"/>
    <col min="12293" max="12293" width="16" style="161" customWidth="1"/>
    <col min="12294" max="12294" width="16.42578125" style="161" customWidth="1"/>
    <col min="12295" max="12295" width="16.5703125" style="161" customWidth="1"/>
    <col min="12296" max="12298" width="17" style="161" customWidth="1"/>
    <col min="12299" max="12299" width="16.42578125" style="161" customWidth="1"/>
    <col min="12300" max="12300" width="18.42578125" style="161" customWidth="1"/>
    <col min="12301" max="12301" width="1.85546875" style="161" customWidth="1"/>
    <col min="12302" max="12302" width="7.140625" style="161" customWidth="1"/>
    <col min="12303" max="12303" width="2.5703125" style="161" customWidth="1"/>
    <col min="12304" max="12304" width="20" style="161" customWidth="1"/>
    <col min="12305" max="12305" width="11.85546875" style="161" customWidth="1"/>
    <col min="12306" max="12306" width="16.42578125" style="161" customWidth="1"/>
    <col min="12307" max="12308" width="8.85546875" style="161" customWidth="1"/>
    <col min="12309" max="12309" width="5" style="161" customWidth="1"/>
    <col min="12310" max="12310" width="21" style="161" customWidth="1"/>
    <col min="12311" max="12311" width="5.42578125" style="161" customWidth="1"/>
    <col min="12312" max="12312" width="2.42578125" style="161" customWidth="1"/>
    <col min="12313" max="12313" width="10.42578125" style="161" bestFit="1" customWidth="1"/>
    <col min="12314" max="12314" width="7" style="161" customWidth="1"/>
    <col min="12315" max="12315" width="14.5703125" style="161" customWidth="1"/>
    <col min="12316" max="12316" width="2" style="161" customWidth="1"/>
    <col min="12317" max="12317" width="10.42578125" style="161" bestFit="1" customWidth="1"/>
    <col min="12318" max="12318" width="7.42578125" style="161" customWidth="1"/>
    <col min="12319" max="12319" width="14.42578125" style="161" customWidth="1"/>
    <col min="12320" max="12320" width="2.42578125" style="161" customWidth="1"/>
    <col min="12321" max="12321" width="10.42578125" style="161" bestFit="1" customWidth="1"/>
    <col min="12322" max="12322" width="7.5703125" style="161" customWidth="1"/>
    <col min="12323" max="12323" width="15.140625" style="161" customWidth="1"/>
    <col min="12324" max="12324" width="1.85546875" style="161" customWidth="1"/>
    <col min="12325" max="12325" width="10.42578125" style="161" bestFit="1" customWidth="1"/>
    <col min="12326" max="12326" width="2.5703125" style="161" customWidth="1"/>
    <col min="12327" max="12327" width="10.140625" style="161" customWidth="1"/>
    <col min="12328" max="12328" width="3.42578125" style="161" customWidth="1"/>
    <col min="12329" max="12329" width="9.85546875" style="161" customWidth="1"/>
    <col min="12330" max="12330" width="2.140625" style="161" customWidth="1"/>
    <col min="12331" max="12331" width="8" style="161" customWidth="1"/>
    <col min="12332" max="12332" width="1.5703125" style="161" customWidth="1"/>
    <col min="12333" max="12333" width="2.42578125" style="161" customWidth="1"/>
    <col min="12334" max="12544" width="8" style="161"/>
    <col min="12545" max="12546" width="2.140625" style="161" customWidth="1"/>
    <col min="12547" max="12547" width="1.5703125" style="161" customWidth="1"/>
    <col min="12548" max="12548" width="2" style="161" customWidth="1"/>
    <col min="12549" max="12549" width="16" style="161" customWidth="1"/>
    <col min="12550" max="12550" width="16.42578125" style="161" customWidth="1"/>
    <col min="12551" max="12551" width="16.5703125" style="161" customWidth="1"/>
    <col min="12552" max="12554" width="17" style="161" customWidth="1"/>
    <col min="12555" max="12555" width="16.42578125" style="161" customWidth="1"/>
    <col min="12556" max="12556" width="18.42578125" style="161" customWidth="1"/>
    <col min="12557" max="12557" width="1.85546875" style="161" customWidth="1"/>
    <col min="12558" max="12558" width="7.140625" style="161" customWidth="1"/>
    <col min="12559" max="12559" width="2.5703125" style="161" customWidth="1"/>
    <col min="12560" max="12560" width="20" style="161" customWidth="1"/>
    <col min="12561" max="12561" width="11.85546875" style="161" customWidth="1"/>
    <col min="12562" max="12562" width="16.42578125" style="161" customWidth="1"/>
    <col min="12563" max="12564" width="8.85546875" style="161" customWidth="1"/>
    <col min="12565" max="12565" width="5" style="161" customWidth="1"/>
    <col min="12566" max="12566" width="21" style="161" customWidth="1"/>
    <col min="12567" max="12567" width="5.42578125" style="161" customWidth="1"/>
    <col min="12568" max="12568" width="2.42578125" style="161" customWidth="1"/>
    <col min="12569" max="12569" width="10.42578125" style="161" bestFit="1" customWidth="1"/>
    <col min="12570" max="12570" width="7" style="161" customWidth="1"/>
    <col min="12571" max="12571" width="14.5703125" style="161" customWidth="1"/>
    <col min="12572" max="12572" width="2" style="161" customWidth="1"/>
    <col min="12573" max="12573" width="10.42578125" style="161" bestFit="1" customWidth="1"/>
    <col min="12574" max="12574" width="7.42578125" style="161" customWidth="1"/>
    <col min="12575" max="12575" width="14.42578125" style="161" customWidth="1"/>
    <col min="12576" max="12576" width="2.42578125" style="161" customWidth="1"/>
    <col min="12577" max="12577" width="10.42578125" style="161" bestFit="1" customWidth="1"/>
    <col min="12578" max="12578" width="7.5703125" style="161" customWidth="1"/>
    <col min="12579" max="12579" width="15.140625" style="161" customWidth="1"/>
    <col min="12580" max="12580" width="1.85546875" style="161" customWidth="1"/>
    <col min="12581" max="12581" width="10.42578125" style="161" bestFit="1" customWidth="1"/>
    <col min="12582" max="12582" width="2.5703125" style="161" customWidth="1"/>
    <col min="12583" max="12583" width="10.140625" style="161" customWidth="1"/>
    <col min="12584" max="12584" width="3.42578125" style="161" customWidth="1"/>
    <col min="12585" max="12585" width="9.85546875" style="161" customWidth="1"/>
    <col min="12586" max="12586" width="2.140625" style="161" customWidth="1"/>
    <col min="12587" max="12587" width="8" style="161" customWidth="1"/>
    <col min="12588" max="12588" width="1.5703125" style="161" customWidth="1"/>
    <col min="12589" max="12589" width="2.42578125" style="161" customWidth="1"/>
    <col min="12590" max="12800" width="8" style="161"/>
    <col min="12801" max="12802" width="2.140625" style="161" customWidth="1"/>
    <col min="12803" max="12803" width="1.5703125" style="161" customWidth="1"/>
    <col min="12804" max="12804" width="2" style="161" customWidth="1"/>
    <col min="12805" max="12805" width="16" style="161" customWidth="1"/>
    <col min="12806" max="12806" width="16.42578125" style="161" customWidth="1"/>
    <col min="12807" max="12807" width="16.5703125" style="161" customWidth="1"/>
    <col min="12808" max="12810" width="17" style="161" customWidth="1"/>
    <col min="12811" max="12811" width="16.42578125" style="161" customWidth="1"/>
    <col min="12812" max="12812" width="18.42578125" style="161" customWidth="1"/>
    <col min="12813" max="12813" width="1.85546875" style="161" customWidth="1"/>
    <col min="12814" max="12814" width="7.140625" style="161" customWidth="1"/>
    <col min="12815" max="12815" width="2.5703125" style="161" customWidth="1"/>
    <col min="12816" max="12816" width="20" style="161" customWidth="1"/>
    <col min="12817" max="12817" width="11.85546875" style="161" customWidth="1"/>
    <col min="12818" max="12818" width="16.42578125" style="161" customWidth="1"/>
    <col min="12819" max="12820" width="8.85546875" style="161" customWidth="1"/>
    <col min="12821" max="12821" width="5" style="161" customWidth="1"/>
    <col min="12822" max="12822" width="21" style="161" customWidth="1"/>
    <col min="12823" max="12823" width="5.42578125" style="161" customWidth="1"/>
    <col min="12824" max="12824" width="2.42578125" style="161" customWidth="1"/>
    <col min="12825" max="12825" width="10.42578125" style="161" bestFit="1" customWidth="1"/>
    <col min="12826" max="12826" width="7" style="161" customWidth="1"/>
    <col min="12827" max="12827" width="14.5703125" style="161" customWidth="1"/>
    <col min="12828" max="12828" width="2" style="161" customWidth="1"/>
    <col min="12829" max="12829" width="10.42578125" style="161" bestFit="1" customWidth="1"/>
    <col min="12830" max="12830" width="7.42578125" style="161" customWidth="1"/>
    <col min="12831" max="12831" width="14.42578125" style="161" customWidth="1"/>
    <col min="12832" max="12832" width="2.42578125" style="161" customWidth="1"/>
    <col min="12833" max="12833" width="10.42578125" style="161" bestFit="1" customWidth="1"/>
    <col min="12834" max="12834" width="7.5703125" style="161" customWidth="1"/>
    <col min="12835" max="12835" width="15.140625" style="161" customWidth="1"/>
    <col min="12836" max="12836" width="1.85546875" style="161" customWidth="1"/>
    <col min="12837" max="12837" width="10.42578125" style="161" bestFit="1" customWidth="1"/>
    <col min="12838" max="12838" width="2.5703125" style="161" customWidth="1"/>
    <col min="12839" max="12839" width="10.140625" style="161" customWidth="1"/>
    <col min="12840" max="12840" width="3.42578125" style="161" customWidth="1"/>
    <col min="12841" max="12841" width="9.85546875" style="161" customWidth="1"/>
    <col min="12842" max="12842" width="2.140625" style="161" customWidth="1"/>
    <col min="12843" max="12843" width="8" style="161" customWidth="1"/>
    <col min="12844" max="12844" width="1.5703125" style="161" customWidth="1"/>
    <col min="12845" max="12845" width="2.42578125" style="161" customWidth="1"/>
    <col min="12846" max="13056" width="8" style="161"/>
    <col min="13057" max="13058" width="2.140625" style="161" customWidth="1"/>
    <col min="13059" max="13059" width="1.5703125" style="161" customWidth="1"/>
    <col min="13060" max="13060" width="2" style="161" customWidth="1"/>
    <col min="13061" max="13061" width="16" style="161" customWidth="1"/>
    <col min="13062" max="13062" width="16.42578125" style="161" customWidth="1"/>
    <col min="13063" max="13063" width="16.5703125" style="161" customWidth="1"/>
    <col min="13064" max="13066" width="17" style="161" customWidth="1"/>
    <col min="13067" max="13067" width="16.42578125" style="161" customWidth="1"/>
    <col min="13068" max="13068" width="18.42578125" style="161" customWidth="1"/>
    <col min="13069" max="13069" width="1.85546875" style="161" customWidth="1"/>
    <col min="13070" max="13070" width="7.140625" style="161" customWidth="1"/>
    <col min="13071" max="13071" width="2.5703125" style="161" customWidth="1"/>
    <col min="13072" max="13072" width="20" style="161" customWidth="1"/>
    <col min="13073" max="13073" width="11.85546875" style="161" customWidth="1"/>
    <col min="13074" max="13074" width="16.42578125" style="161" customWidth="1"/>
    <col min="13075" max="13076" width="8.85546875" style="161" customWidth="1"/>
    <col min="13077" max="13077" width="5" style="161" customWidth="1"/>
    <col min="13078" max="13078" width="21" style="161" customWidth="1"/>
    <col min="13079" max="13079" width="5.42578125" style="161" customWidth="1"/>
    <col min="13080" max="13080" width="2.42578125" style="161" customWidth="1"/>
    <col min="13081" max="13081" width="10.42578125" style="161" bestFit="1" customWidth="1"/>
    <col min="13082" max="13082" width="7" style="161" customWidth="1"/>
    <col min="13083" max="13083" width="14.5703125" style="161" customWidth="1"/>
    <col min="13084" max="13084" width="2" style="161" customWidth="1"/>
    <col min="13085" max="13085" width="10.42578125" style="161" bestFit="1" customWidth="1"/>
    <col min="13086" max="13086" width="7.42578125" style="161" customWidth="1"/>
    <col min="13087" max="13087" width="14.42578125" style="161" customWidth="1"/>
    <col min="13088" max="13088" width="2.42578125" style="161" customWidth="1"/>
    <col min="13089" max="13089" width="10.42578125" style="161" bestFit="1" customWidth="1"/>
    <col min="13090" max="13090" width="7.5703125" style="161" customWidth="1"/>
    <col min="13091" max="13091" width="15.140625" style="161" customWidth="1"/>
    <col min="13092" max="13092" width="1.85546875" style="161" customWidth="1"/>
    <col min="13093" max="13093" width="10.42578125" style="161" bestFit="1" customWidth="1"/>
    <col min="13094" max="13094" width="2.5703125" style="161" customWidth="1"/>
    <col min="13095" max="13095" width="10.140625" style="161" customWidth="1"/>
    <col min="13096" max="13096" width="3.42578125" style="161" customWidth="1"/>
    <col min="13097" max="13097" width="9.85546875" style="161" customWidth="1"/>
    <col min="13098" max="13098" width="2.140625" style="161" customWidth="1"/>
    <col min="13099" max="13099" width="8" style="161" customWidth="1"/>
    <col min="13100" max="13100" width="1.5703125" style="161" customWidth="1"/>
    <col min="13101" max="13101" width="2.42578125" style="161" customWidth="1"/>
    <col min="13102" max="13312" width="8" style="161"/>
    <col min="13313" max="13314" width="2.140625" style="161" customWidth="1"/>
    <col min="13315" max="13315" width="1.5703125" style="161" customWidth="1"/>
    <col min="13316" max="13316" width="2" style="161" customWidth="1"/>
    <col min="13317" max="13317" width="16" style="161" customWidth="1"/>
    <col min="13318" max="13318" width="16.42578125" style="161" customWidth="1"/>
    <col min="13319" max="13319" width="16.5703125" style="161" customWidth="1"/>
    <col min="13320" max="13322" width="17" style="161" customWidth="1"/>
    <col min="13323" max="13323" width="16.42578125" style="161" customWidth="1"/>
    <col min="13324" max="13324" width="18.42578125" style="161" customWidth="1"/>
    <col min="13325" max="13325" width="1.85546875" style="161" customWidth="1"/>
    <col min="13326" max="13326" width="7.140625" style="161" customWidth="1"/>
    <col min="13327" max="13327" width="2.5703125" style="161" customWidth="1"/>
    <col min="13328" max="13328" width="20" style="161" customWidth="1"/>
    <col min="13329" max="13329" width="11.85546875" style="161" customWidth="1"/>
    <col min="13330" max="13330" width="16.42578125" style="161" customWidth="1"/>
    <col min="13331" max="13332" width="8.85546875" style="161" customWidth="1"/>
    <col min="13333" max="13333" width="5" style="161" customWidth="1"/>
    <col min="13334" max="13334" width="21" style="161" customWidth="1"/>
    <col min="13335" max="13335" width="5.42578125" style="161" customWidth="1"/>
    <col min="13336" max="13336" width="2.42578125" style="161" customWidth="1"/>
    <col min="13337" max="13337" width="10.42578125" style="161" bestFit="1" customWidth="1"/>
    <col min="13338" max="13338" width="7" style="161" customWidth="1"/>
    <col min="13339" max="13339" width="14.5703125" style="161" customWidth="1"/>
    <col min="13340" max="13340" width="2" style="161" customWidth="1"/>
    <col min="13341" max="13341" width="10.42578125" style="161" bestFit="1" customWidth="1"/>
    <col min="13342" max="13342" width="7.42578125" style="161" customWidth="1"/>
    <col min="13343" max="13343" width="14.42578125" style="161" customWidth="1"/>
    <col min="13344" max="13344" width="2.42578125" style="161" customWidth="1"/>
    <col min="13345" max="13345" width="10.42578125" style="161" bestFit="1" customWidth="1"/>
    <col min="13346" max="13346" width="7.5703125" style="161" customWidth="1"/>
    <col min="13347" max="13347" width="15.140625" style="161" customWidth="1"/>
    <col min="13348" max="13348" width="1.85546875" style="161" customWidth="1"/>
    <col min="13349" max="13349" width="10.42578125" style="161" bestFit="1" customWidth="1"/>
    <col min="13350" max="13350" width="2.5703125" style="161" customWidth="1"/>
    <col min="13351" max="13351" width="10.140625" style="161" customWidth="1"/>
    <col min="13352" max="13352" width="3.42578125" style="161" customWidth="1"/>
    <col min="13353" max="13353" width="9.85546875" style="161" customWidth="1"/>
    <col min="13354" max="13354" width="2.140625" style="161" customWidth="1"/>
    <col min="13355" max="13355" width="8" style="161" customWidth="1"/>
    <col min="13356" max="13356" width="1.5703125" style="161" customWidth="1"/>
    <col min="13357" max="13357" width="2.42578125" style="161" customWidth="1"/>
    <col min="13358" max="13568" width="8" style="161"/>
    <col min="13569" max="13570" width="2.140625" style="161" customWidth="1"/>
    <col min="13571" max="13571" width="1.5703125" style="161" customWidth="1"/>
    <col min="13572" max="13572" width="2" style="161" customWidth="1"/>
    <col min="13573" max="13573" width="16" style="161" customWidth="1"/>
    <col min="13574" max="13574" width="16.42578125" style="161" customWidth="1"/>
    <col min="13575" max="13575" width="16.5703125" style="161" customWidth="1"/>
    <col min="13576" max="13578" width="17" style="161" customWidth="1"/>
    <col min="13579" max="13579" width="16.42578125" style="161" customWidth="1"/>
    <col min="13580" max="13580" width="18.42578125" style="161" customWidth="1"/>
    <col min="13581" max="13581" width="1.85546875" style="161" customWidth="1"/>
    <col min="13582" max="13582" width="7.140625" style="161" customWidth="1"/>
    <col min="13583" max="13583" width="2.5703125" style="161" customWidth="1"/>
    <col min="13584" max="13584" width="20" style="161" customWidth="1"/>
    <col min="13585" max="13585" width="11.85546875" style="161" customWidth="1"/>
    <col min="13586" max="13586" width="16.42578125" style="161" customWidth="1"/>
    <col min="13587" max="13588" width="8.85546875" style="161" customWidth="1"/>
    <col min="13589" max="13589" width="5" style="161" customWidth="1"/>
    <col min="13590" max="13590" width="21" style="161" customWidth="1"/>
    <col min="13591" max="13591" width="5.42578125" style="161" customWidth="1"/>
    <col min="13592" max="13592" width="2.42578125" style="161" customWidth="1"/>
    <col min="13593" max="13593" width="10.42578125" style="161" bestFit="1" customWidth="1"/>
    <col min="13594" max="13594" width="7" style="161" customWidth="1"/>
    <col min="13595" max="13595" width="14.5703125" style="161" customWidth="1"/>
    <col min="13596" max="13596" width="2" style="161" customWidth="1"/>
    <col min="13597" max="13597" width="10.42578125" style="161" bestFit="1" customWidth="1"/>
    <col min="13598" max="13598" width="7.42578125" style="161" customWidth="1"/>
    <col min="13599" max="13599" width="14.42578125" style="161" customWidth="1"/>
    <col min="13600" max="13600" width="2.42578125" style="161" customWidth="1"/>
    <col min="13601" max="13601" width="10.42578125" style="161" bestFit="1" customWidth="1"/>
    <col min="13602" max="13602" width="7.5703125" style="161" customWidth="1"/>
    <col min="13603" max="13603" width="15.140625" style="161" customWidth="1"/>
    <col min="13604" max="13604" width="1.85546875" style="161" customWidth="1"/>
    <col min="13605" max="13605" width="10.42578125" style="161" bestFit="1" customWidth="1"/>
    <col min="13606" max="13606" width="2.5703125" style="161" customWidth="1"/>
    <col min="13607" max="13607" width="10.140625" style="161" customWidth="1"/>
    <col min="13608" max="13608" width="3.42578125" style="161" customWidth="1"/>
    <col min="13609" max="13609" width="9.85546875" style="161" customWidth="1"/>
    <col min="13610" max="13610" width="2.140625" style="161" customWidth="1"/>
    <col min="13611" max="13611" width="8" style="161" customWidth="1"/>
    <col min="13612" max="13612" width="1.5703125" style="161" customWidth="1"/>
    <col min="13613" max="13613" width="2.42578125" style="161" customWidth="1"/>
    <col min="13614" max="13824" width="8" style="161"/>
    <col min="13825" max="13826" width="2.140625" style="161" customWidth="1"/>
    <col min="13827" max="13827" width="1.5703125" style="161" customWidth="1"/>
    <col min="13828" max="13828" width="2" style="161" customWidth="1"/>
    <col min="13829" max="13829" width="16" style="161" customWidth="1"/>
    <col min="13830" max="13830" width="16.42578125" style="161" customWidth="1"/>
    <col min="13831" max="13831" width="16.5703125" style="161" customWidth="1"/>
    <col min="13832" max="13834" width="17" style="161" customWidth="1"/>
    <col min="13835" max="13835" width="16.42578125" style="161" customWidth="1"/>
    <col min="13836" max="13836" width="18.42578125" style="161" customWidth="1"/>
    <col min="13837" max="13837" width="1.85546875" style="161" customWidth="1"/>
    <col min="13838" max="13838" width="7.140625" style="161" customWidth="1"/>
    <col min="13839" max="13839" width="2.5703125" style="161" customWidth="1"/>
    <col min="13840" max="13840" width="20" style="161" customWidth="1"/>
    <col min="13841" max="13841" width="11.85546875" style="161" customWidth="1"/>
    <col min="13842" max="13842" width="16.42578125" style="161" customWidth="1"/>
    <col min="13843" max="13844" width="8.85546875" style="161" customWidth="1"/>
    <col min="13845" max="13845" width="5" style="161" customWidth="1"/>
    <col min="13846" max="13846" width="21" style="161" customWidth="1"/>
    <col min="13847" max="13847" width="5.42578125" style="161" customWidth="1"/>
    <col min="13848" max="13848" width="2.42578125" style="161" customWidth="1"/>
    <col min="13849" max="13849" width="10.42578125" style="161" bestFit="1" customWidth="1"/>
    <col min="13850" max="13850" width="7" style="161" customWidth="1"/>
    <col min="13851" max="13851" width="14.5703125" style="161" customWidth="1"/>
    <col min="13852" max="13852" width="2" style="161" customWidth="1"/>
    <col min="13853" max="13853" width="10.42578125" style="161" bestFit="1" customWidth="1"/>
    <col min="13854" max="13854" width="7.42578125" style="161" customWidth="1"/>
    <col min="13855" max="13855" width="14.42578125" style="161" customWidth="1"/>
    <col min="13856" max="13856" width="2.42578125" style="161" customWidth="1"/>
    <col min="13857" max="13857" width="10.42578125" style="161" bestFit="1" customWidth="1"/>
    <col min="13858" max="13858" width="7.5703125" style="161" customWidth="1"/>
    <col min="13859" max="13859" width="15.140625" style="161" customWidth="1"/>
    <col min="13860" max="13860" width="1.85546875" style="161" customWidth="1"/>
    <col min="13861" max="13861" width="10.42578125" style="161" bestFit="1" customWidth="1"/>
    <col min="13862" max="13862" width="2.5703125" style="161" customWidth="1"/>
    <col min="13863" max="13863" width="10.140625" style="161" customWidth="1"/>
    <col min="13864" max="13864" width="3.42578125" style="161" customWidth="1"/>
    <col min="13865" max="13865" width="9.85546875" style="161" customWidth="1"/>
    <col min="13866" max="13866" width="2.140625" style="161" customWidth="1"/>
    <col min="13867" max="13867" width="8" style="161" customWidth="1"/>
    <col min="13868" max="13868" width="1.5703125" style="161" customWidth="1"/>
    <col min="13869" max="13869" width="2.42578125" style="161" customWidth="1"/>
    <col min="13870" max="14080" width="8" style="161"/>
    <col min="14081" max="14082" width="2.140625" style="161" customWidth="1"/>
    <col min="14083" max="14083" width="1.5703125" style="161" customWidth="1"/>
    <col min="14084" max="14084" width="2" style="161" customWidth="1"/>
    <col min="14085" max="14085" width="16" style="161" customWidth="1"/>
    <col min="14086" max="14086" width="16.42578125" style="161" customWidth="1"/>
    <col min="14087" max="14087" width="16.5703125" style="161" customWidth="1"/>
    <col min="14088" max="14090" width="17" style="161" customWidth="1"/>
    <col min="14091" max="14091" width="16.42578125" style="161" customWidth="1"/>
    <col min="14092" max="14092" width="18.42578125" style="161" customWidth="1"/>
    <col min="14093" max="14093" width="1.85546875" style="161" customWidth="1"/>
    <col min="14094" max="14094" width="7.140625" style="161" customWidth="1"/>
    <col min="14095" max="14095" width="2.5703125" style="161" customWidth="1"/>
    <col min="14096" max="14096" width="20" style="161" customWidth="1"/>
    <col min="14097" max="14097" width="11.85546875" style="161" customWidth="1"/>
    <col min="14098" max="14098" width="16.42578125" style="161" customWidth="1"/>
    <col min="14099" max="14100" width="8.85546875" style="161" customWidth="1"/>
    <col min="14101" max="14101" width="5" style="161" customWidth="1"/>
    <col min="14102" max="14102" width="21" style="161" customWidth="1"/>
    <col min="14103" max="14103" width="5.42578125" style="161" customWidth="1"/>
    <col min="14104" max="14104" width="2.42578125" style="161" customWidth="1"/>
    <col min="14105" max="14105" width="10.42578125" style="161" bestFit="1" customWidth="1"/>
    <col min="14106" max="14106" width="7" style="161" customWidth="1"/>
    <col min="14107" max="14107" width="14.5703125" style="161" customWidth="1"/>
    <col min="14108" max="14108" width="2" style="161" customWidth="1"/>
    <col min="14109" max="14109" width="10.42578125" style="161" bestFit="1" customWidth="1"/>
    <col min="14110" max="14110" width="7.42578125" style="161" customWidth="1"/>
    <col min="14111" max="14111" width="14.42578125" style="161" customWidth="1"/>
    <col min="14112" max="14112" width="2.42578125" style="161" customWidth="1"/>
    <col min="14113" max="14113" width="10.42578125" style="161" bestFit="1" customWidth="1"/>
    <col min="14114" max="14114" width="7.5703125" style="161" customWidth="1"/>
    <col min="14115" max="14115" width="15.140625" style="161" customWidth="1"/>
    <col min="14116" max="14116" width="1.85546875" style="161" customWidth="1"/>
    <col min="14117" max="14117" width="10.42578125" style="161" bestFit="1" customWidth="1"/>
    <col min="14118" max="14118" width="2.5703125" style="161" customWidth="1"/>
    <col min="14119" max="14119" width="10.140625" style="161" customWidth="1"/>
    <col min="14120" max="14120" width="3.42578125" style="161" customWidth="1"/>
    <col min="14121" max="14121" width="9.85546875" style="161" customWidth="1"/>
    <col min="14122" max="14122" width="2.140625" style="161" customWidth="1"/>
    <col min="14123" max="14123" width="8" style="161" customWidth="1"/>
    <col min="14124" max="14124" width="1.5703125" style="161" customWidth="1"/>
    <col min="14125" max="14125" width="2.42578125" style="161" customWidth="1"/>
    <col min="14126" max="14336" width="8" style="161"/>
    <col min="14337" max="14338" width="2.140625" style="161" customWidth="1"/>
    <col min="14339" max="14339" width="1.5703125" style="161" customWidth="1"/>
    <col min="14340" max="14340" width="2" style="161" customWidth="1"/>
    <col min="14341" max="14341" width="16" style="161" customWidth="1"/>
    <col min="14342" max="14342" width="16.42578125" style="161" customWidth="1"/>
    <col min="14343" max="14343" width="16.5703125" style="161" customWidth="1"/>
    <col min="14344" max="14346" width="17" style="161" customWidth="1"/>
    <col min="14347" max="14347" width="16.42578125" style="161" customWidth="1"/>
    <col min="14348" max="14348" width="18.42578125" style="161" customWidth="1"/>
    <col min="14349" max="14349" width="1.85546875" style="161" customWidth="1"/>
    <col min="14350" max="14350" width="7.140625" style="161" customWidth="1"/>
    <col min="14351" max="14351" width="2.5703125" style="161" customWidth="1"/>
    <col min="14352" max="14352" width="20" style="161" customWidth="1"/>
    <col min="14353" max="14353" width="11.85546875" style="161" customWidth="1"/>
    <col min="14354" max="14354" width="16.42578125" style="161" customWidth="1"/>
    <col min="14355" max="14356" width="8.85546875" style="161" customWidth="1"/>
    <col min="14357" max="14357" width="5" style="161" customWidth="1"/>
    <col min="14358" max="14358" width="21" style="161" customWidth="1"/>
    <col min="14359" max="14359" width="5.42578125" style="161" customWidth="1"/>
    <col min="14360" max="14360" width="2.42578125" style="161" customWidth="1"/>
    <col min="14361" max="14361" width="10.42578125" style="161" bestFit="1" customWidth="1"/>
    <col min="14362" max="14362" width="7" style="161" customWidth="1"/>
    <col min="14363" max="14363" width="14.5703125" style="161" customWidth="1"/>
    <col min="14364" max="14364" width="2" style="161" customWidth="1"/>
    <col min="14365" max="14365" width="10.42578125" style="161" bestFit="1" customWidth="1"/>
    <col min="14366" max="14366" width="7.42578125" style="161" customWidth="1"/>
    <col min="14367" max="14367" width="14.42578125" style="161" customWidth="1"/>
    <col min="14368" max="14368" width="2.42578125" style="161" customWidth="1"/>
    <col min="14369" max="14369" width="10.42578125" style="161" bestFit="1" customWidth="1"/>
    <col min="14370" max="14370" width="7.5703125" style="161" customWidth="1"/>
    <col min="14371" max="14371" width="15.140625" style="161" customWidth="1"/>
    <col min="14372" max="14372" width="1.85546875" style="161" customWidth="1"/>
    <col min="14373" max="14373" width="10.42578125" style="161" bestFit="1" customWidth="1"/>
    <col min="14374" max="14374" width="2.5703125" style="161" customWidth="1"/>
    <col min="14375" max="14375" width="10.140625" style="161" customWidth="1"/>
    <col min="14376" max="14376" width="3.42578125" style="161" customWidth="1"/>
    <col min="14377" max="14377" width="9.85546875" style="161" customWidth="1"/>
    <col min="14378" max="14378" width="2.140625" style="161" customWidth="1"/>
    <col min="14379" max="14379" width="8" style="161" customWidth="1"/>
    <col min="14380" max="14380" width="1.5703125" style="161" customWidth="1"/>
    <col min="14381" max="14381" width="2.42578125" style="161" customWidth="1"/>
    <col min="14382" max="14592" width="8" style="161"/>
    <col min="14593" max="14594" width="2.140625" style="161" customWidth="1"/>
    <col min="14595" max="14595" width="1.5703125" style="161" customWidth="1"/>
    <col min="14596" max="14596" width="2" style="161" customWidth="1"/>
    <col min="14597" max="14597" width="16" style="161" customWidth="1"/>
    <col min="14598" max="14598" width="16.42578125" style="161" customWidth="1"/>
    <col min="14599" max="14599" width="16.5703125" style="161" customWidth="1"/>
    <col min="14600" max="14602" width="17" style="161" customWidth="1"/>
    <col min="14603" max="14603" width="16.42578125" style="161" customWidth="1"/>
    <col min="14604" max="14604" width="18.42578125" style="161" customWidth="1"/>
    <col min="14605" max="14605" width="1.85546875" style="161" customWidth="1"/>
    <col min="14606" max="14606" width="7.140625" style="161" customWidth="1"/>
    <col min="14607" max="14607" width="2.5703125" style="161" customWidth="1"/>
    <col min="14608" max="14608" width="20" style="161" customWidth="1"/>
    <col min="14609" max="14609" width="11.85546875" style="161" customWidth="1"/>
    <col min="14610" max="14610" width="16.42578125" style="161" customWidth="1"/>
    <col min="14611" max="14612" width="8.85546875" style="161" customWidth="1"/>
    <col min="14613" max="14613" width="5" style="161" customWidth="1"/>
    <col min="14614" max="14614" width="21" style="161" customWidth="1"/>
    <col min="14615" max="14615" width="5.42578125" style="161" customWidth="1"/>
    <col min="14616" max="14616" width="2.42578125" style="161" customWidth="1"/>
    <col min="14617" max="14617" width="10.42578125" style="161" bestFit="1" customWidth="1"/>
    <col min="14618" max="14618" width="7" style="161" customWidth="1"/>
    <col min="14619" max="14619" width="14.5703125" style="161" customWidth="1"/>
    <col min="14620" max="14620" width="2" style="161" customWidth="1"/>
    <col min="14621" max="14621" width="10.42578125" style="161" bestFit="1" customWidth="1"/>
    <col min="14622" max="14622" width="7.42578125" style="161" customWidth="1"/>
    <col min="14623" max="14623" width="14.42578125" style="161" customWidth="1"/>
    <col min="14624" max="14624" width="2.42578125" style="161" customWidth="1"/>
    <col min="14625" max="14625" width="10.42578125" style="161" bestFit="1" customWidth="1"/>
    <col min="14626" max="14626" width="7.5703125" style="161" customWidth="1"/>
    <col min="14627" max="14627" width="15.140625" style="161" customWidth="1"/>
    <col min="14628" max="14628" width="1.85546875" style="161" customWidth="1"/>
    <col min="14629" max="14629" width="10.42578125" style="161" bestFit="1" customWidth="1"/>
    <col min="14630" max="14630" width="2.5703125" style="161" customWidth="1"/>
    <col min="14631" max="14631" width="10.140625" style="161" customWidth="1"/>
    <col min="14632" max="14632" width="3.42578125" style="161" customWidth="1"/>
    <col min="14633" max="14633" width="9.85546875" style="161" customWidth="1"/>
    <col min="14634" max="14634" width="2.140625" style="161" customWidth="1"/>
    <col min="14635" max="14635" width="8" style="161" customWidth="1"/>
    <col min="14636" max="14636" width="1.5703125" style="161" customWidth="1"/>
    <col min="14637" max="14637" width="2.42578125" style="161" customWidth="1"/>
    <col min="14638" max="14848" width="8" style="161"/>
    <col min="14849" max="14850" width="2.140625" style="161" customWidth="1"/>
    <col min="14851" max="14851" width="1.5703125" style="161" customWidth="1"/>
    <col min="14852" max="14852" width="2" style="161" customWidth="1"/>
    <col min="14853" max="14853" width="16" style="161" customWidth="1"/>
    <col min="14854" max="14854" width="16.42578125" style="161" customWidth="1"/>
    <col min="14855" max="14855" width="16.5703125" style="161" customWidth="1"/>
    <col min="14856" max="14858" width="17" style="161" customWidth="1"/>
    <col min="14859" max="14859" width="16.42578125" style="161" customWidth="1"/>
    <col min="14860" max="14860" width="18.42578125" style="161" customWidth="1"/>
    <col min="14861" max="14861" width="1.85546875" style="161" customWidth="1"/>
    <col min="14862" max="14862" width="7.140625" style="161" customWidth="1"/>
    <col min="14863" max="14863" width="2.5703125" style="161" customWidth="1"/>
    <col min="14864" max="14864" width="20" style="161" customWidth="1"/>
    <col min="14865" max="14865" width="11.85546875" style="161" customWidth="1"/>
    <col min="14866" max="14866" width="16.42578125" style="161" customWidth="1"/>
    <col min="14867" max="14868" width="8.85546875" style="161" customWidth="1"/>
    <col min="14869" max="14869" width="5" style="161" customWidth="1"/>
    <col min="14870" max="14870" width="21" style="161" customWidth="1"/>
    <col min="14871" max="14871" width="5.42578125" style="161" customWidth="1"/>
    <col min="14872" max="14872" width="2.42578125" style="161" customWidth="1"/>
    <col min="14873" max="14873" width="10.42578125" style="161" bestFit="1" customWidth="1"/>
    <col min="14874" max="14874" width="7" style="161" customWidth="1"/>
    <col min="14875" max="14875" width="14.5703125" style="161" customWidth="1"/>
    <col min="14876" max="14876" width="2" style="161" customWidth="1"/>
    <col min="14877" max="14877" width="10.42578125" style="161" bestFit="1" customWidth="1"/>
    <col min="14878" max="14878" width="7.42578125" style="161" customWidth="1"/>
    <col min="14879" max="14879" width="14.42578125" style="161" customWidth="1"/>
    <col min="14880" max="14880" width="2.42578125" style="161" customWidth="1"/>
    <col min="14881" max="14881" width="10.42578125" style="161" bestFit="1" customWidth="1"/>
    <col min="14882" max="14882" width="7.5703125" style="161" customWidth="1"/>
    <col min="14883" max="14883" width="15.140625" style="161" customWidth="1"/>
    <col min="14884" max="14884" width="1.85546875" style="161" customWidth="1"/>
    <col min="14885" max="14885" width="10.42578125" style="161" bestFit="1" customWidth="1"/>
    <col min="14886" max="14886" width="2.5703125" style="161" customWidth="1"/>
    <col min="14887" max="14887" width="10.140625" style="161" customWidth="1"/>
    <col min="14888" max="14888" width="3.42578125" style="161" customWidth="1"/>
    <col min="14889" max="14889" width="9.85546875" style="161" customWidth="1"/>
    <col min="14890" max="14890" width="2.140625" style="161" customWidth="1"/>
    <col min="14891" max="14891" width="8" style="161" customWidth="1"/>
    <col min="14892" max="14892" width="1.5703125" style="161" customWidth="1"/>
    <col min="14893" max="14893" width="2.42578125" style="161" customWidth="1"/>
    <col min="14894" max="15104" width="8" style="161"/>
    <col min="15105" max="15106" width="2.140625" style="161" customWidth="1"/>
    <col min="15107" max="15107" width="1.5703125" style="161" customWidth="1"/>
    <col min="15108" max="15108" width="2" style="161" customWidth="1"/>
    <col min="15109" max="15109" width="16" style="161" customWidth="1"/>
    <col min="15110" max="15110" width="16.42578125" style="161" customWidth="1"/>
    <col min="15111" max="15111" width="16.5703125" style="161" customWidth="1"/>
    <col min="15112" max="15114" width="17" style="161" customWidth="1"/>
    <col min="15115" max="15115" width="16.42578125" style="161" customWidth="1"/>
    <col min="15116" max="15116" width="18.42578125" style="161" customWidth="1"/>
    <col min="15117" max="15117" width="1.85546875" style="161" customWidth="1"/>
    <col min="15118" max="15118" width="7.140625" style="161" customWidth="1"/>
    <col min="15119" max="15119" width="2.5703125" style="161" customWidth="1"/>
    <col min="15120" max="15120" width="20" style="161" customWidth="1"/>
    <col min="15121" max="15121" width="11.85546875" style="161" customWidth="1"/>
    <col min="15122" max="15122" width="16.42578125" style="161" customWidth="1"/>
    <col min="15123" max="15124" width="8.85546875" style="161" customWidth="1"/>
    <col min="15125" max="15125" width="5" style="161" customWidth="1"/>
    <col min="15126" max="15126" width="21" style="161" customWidth="1"/>
    <col min="15127" max="15127" width="5.42578125" style="161" customWidth="1"/>
    <col min="15128" max="15128" width="2.42578125" style="161" customWidth="1"/>
    <col min="15129" max="15129" width="10.42578125" style="161" bestFit="1" customWidth="1"/>
    <col min="15130" max="15130" width="7" style="161" customWidth="1"/>
    <col min="15131" max="15131" width="14.5703125" style="161" customWidth="1"/>
    <col min="15132" max="15132" width="2" style="161" customWidth="1"/>
    <col min="15133" max="15133" width="10.42578125" style="161" bestFit="1" customWidth="1"/>
    <col min="15134" max="15134" width="7.42578125" style="161" customWidth="1"/>
    <col min="15135" max="15135" width="14.42578125" style="161" customWidth="1"/>
    <col min="15136" max="15136" width="2.42578125" style="161" customWidth="1"/>
    <col min="15137" max="15137" width="10.42578125" style="161" bestFit="1" customWidth="1"/>
    <col min="15138" max="15138" width="7.5703125" style="161" customWidth="1"/>
    <col min="15139" max="15139" width="15.140625" style="161" customWidth="1"/>
    <col min="15140" max="15140" width="1.85546875" style="161" customWidth="1"/>
    <col min="15141" max="15141" width="10.42578125" style="161" bestFit="1" customWidth="1"/>
    <col min="15142" max="15142" width="2.5703125" style="161" customWidth="1"/>
    <col min="15143" max="15143" width="10.140625" style="161" customWidth="1"/>
    <col min="15144" max="15144" width="3.42578125" style="161" customWidth="1"/>
    <col min="15145" max="15145" width="9.85546875" style="161" customWidth="1"/>
    <col min="15146" max="15146" width="2.140625" style="161" customWidth="1"/>
    <col min="15147" max="15147" width="8" style="161" customWidth="1"/>
    <col min="15148" max="15148" width="1.5703125" style="161" customWidth="1"/>
    <col min="15149" max="15149" width="2.42578125" style="161" customWidth="1"/>
    <col min="15150" max="15360" width="8" style="161"/>
    <col min="15361" max="15362" width="2.140625" style="161" customWidth="1"/>
    <col min="15363" max="15363" width="1.5703125" style="161" customWidth="1"/>
    <col min="15364" max="15364" width="2" style="161" customWidth="1"/>
    <col min="15365" max="15365" width="16" style="161" customWidth="1"/>
    <col min="15366" max="15366" width="16.42578125" style="161" customWidth="1"/>
    <col min="15367" max="15367" width="16.5703125" style="161" customWidth="1"/>
    <col min="15368" max="15370" width="17" style="161" customWidth="1"/>
    <col min="15371" max="15371" width="16.42578125" style="161" customWidth="1"/>
    <col min="15372" max="15372" width="18.42578125" style="161" customWidth="1"/>
    <col min="15373" max="15373" width="1.85546875" style="161" customWidth="1"/>
    <col min="15374" max="15374" width="7.140625" style="161" customWidth="1"/>
    <col min="15375" max="15375" width="2.5703125" style="161" customWidth="1"/>
    <col min="15376" max="15376" width="20" style="161" customWidth="1"/>
    <col min="15377" max="15377" width="11.85546875" style="161" customWidth="1"/>
    <col min="15378" max="15378" width="16.42578125" style="161" customWidth="1"/>
    <col min="15379" max="15380" width="8.85546875" style="161" customWidth="1"/>
    <col min="15381" max="15381" width="5" style="161" customWidth="1"/>
    <col min="15382" max="15382" width="21" style="161" customWidth="1"/>
    <col min="15383" max="15383" width="5.42578125" style="161" customWidth="1"/>
    <col min="15384" max="15384" width="2.42578125" style="161" customWidth="1"/>
    <col min="15385" max="15385" width="10.42578125" style="161" bestFit="1" customWidth="1"/>
    <col min="15386" max="15386" width="7" style="161" customWidth="1"/>
    <col min="15387" max="15387" width="14.5703125" style="161" customWidth="1"/>
    <col min="15388" max="15388" width="2" style="161" customWidth="1"/>
    <col min="15389" max="15389" width="10.42578125" style="161" bestFit="1" customWidth="1"/>
    <col min="15390" max="15390" width="7.42578125" style="161" customWidth="1"/>
    <col min="15391" max="15391" width="14.42578125" style="161" customWidth="1"/>
    <col min="15392" max="15392" width="2.42578125" style="161" customWidth="1"/>
    <col min="15393" max="15393" width="10.42578125" style="161" bestFit="1" customWidth="1"/>
    <col min="15394" max="15394" width="7.5703125" style="161" customWidth="1"/>
    <col min="15395" max="15395" width="15.140625" style="161" customWidth="1"/>
    <col min="15396" max="15396" width="1.85546875" style="161" customWidth="1"/>
    <col min="15397" max="15397" width="10.42578125" style="161" bestFit="1" customWidth="1"/>
    <col min="15398" max="15398" width="2.5703125" style="161" customWidth="1"/>
    <col min="15399" max="15399" width="10.140625" style="161" customWidth="1"/>
    <col min="15400" max="15400" width="3.42578125" style="161" customWidth="1"/>
    <col min="15401" max="15401" width="9.85546875" style="161" customWidth="1"/>
    <col min="15402" max="15402" width="2.140625" style="161" customWidth="1"/>
    <col min="15403" max="15403" width="8" style="161" customWidth="1"/>
    <col min="15404" max="15404" width="1.5703125" style="161" customWidth="1"/>
    <col min="15405" max="15405" width="2.42578125" style="161" customWidth="1"/>
    <col min="15406" max="15616" width="8" style="161"/>
    <col min="15617" max="15618" width="2.140625" style="161" customWidth="1"/>
    <col min="15619" max="15619" width="1.5703125" style="161" customWidth="1"/>
    <col min="15620" max="15620" width="2" style="161" customWidth="1"/>
    <col min="15621" max="15621" width="16" style="161" customWidth="1"/>
    <col min="15622" max="15622" width="16.42578125" style="161" customWidth="1"/>
    <col min="15623" max="15623" width="16.5703125" style="161" customWidth="1"/>
    <col min="15624" max="15626" width="17" style="161" customWidth="1"/>
    <col min="15627" max="15627" width="16.42578125" style="161" customWidth="1"/>
    <col min="15628" max="15628" width="18.42578125" style="161" customWidth="1"/>
    <col min="15629" max="15629" width="1.85546875" style="161" customWidth="1"/>
    <col min="15630" max="15630" width="7.140625" style="161" customWidth="1"/>
    <col min="15631" max="15631" width="2.5703125" style="161" customWidth="1"/>
    <col min="15632" max="15632" width="20" style="161" customWidth="1"/>
    <col min="15633" max="15633" width="11.85546875" style="161" customWidth="1"/>
    <col min="15634" max="15634" width="16.42578125" style="161" customWidth="1"/>
    <col min="15635" max="15636" width="8.85546875" style="161" customWidth="1"/>
    <col min="15637" max="15637" width="5" style="161" customWidth="1"/>
    <col min="15638" max="15638" width="21" style="161" customWidth="1"/>
    <col min="15639" max="15639" width="5.42578125" style="161" customWidth="1"/>
    <col min="15640" max="15640" width="2.42578125" style="161" customWidth="1"/>
    <col min="15641" max="15641" width="10.42578125" style="161" bestFit="1" customWidth="1"/>
    <col min="15642" max="15642" width="7" style="161" customWidth="1"/>
    <col min="15643" max="15643" width="14.5703125" style="161" customWidth="1"/>
    <col min="15644" max="15644" width="2" style="161" customWidth="1"/>
    <col min="15645" max="15645" width="10.42578125" style="161" bestFit="1" customWidth="1"/>
    <col min="15646" max="15646" width="7.42578125" style="161" customWidth="1"/>
    <col min="15647" max="15647" width="14.42578125" style="161" customWidth="1"/>
    <col min="15648" max="15648" width="2.42578125" style="161" customWidth="1"/>
    <col min="15649" max="15649" width="10.42578125" style="161" bestFit="1" customWidth="1"/>
    <col min="15650" max="15650" width="7.5703125" style="161" customWidth="1"/>
    <col min="15651" max="15651" width="15.140625" style="161" customWidth="1"/>
    <col min="15652" max="15652" width="1.85546875" style="161" customWidth="1"/>
    <col min="15653" max="15653" width="10.42578125" style="161" bestFit="1" customWidth="1"/>
    <col min="15654" max="15654" width="2.5703125" style="161" customWidth="1"/>
    <col min="15655" max="15655" width="10.140625" style="161" customWidth="1"/>
    <col min="15656" max="15656" width="3.42578125" style="161" customWidth="1"/>
    <col min="15657" max="15657" width="9.85546875" style="161" customWidth="1"/>
    <col min="15658" max="15658" width="2.140625" style="161" customWidth="1"/>
    <col min="15659" max="15659" width="8" style="161" customWidth="1"/>
    <col min="15660" max="15660" width="1.5703125" style="161" customWidth="1"/>
    <col min="15661" max="15661" width="2.42578125" style="161" customWidth="1"/>
    <col min="15662" max="15872" width="8" style="161"/>
    <col min="15873" max="15874" width="2.140625" style="161" customWidth="1"/>
    <col min="15875" max="15875" width="1.5703125" style="161" customWidth="1"/>
    <col min="15876" max="15876" width="2" style="161" customWidth="1"/>
    <col min="15877" max="15877" width="16" style="161" customWidth="1"/>
    <col min="15878" max="15878" width="16.42578125" style="161" customWidth="1"/>
    <col min="15879" max="15879" width="16.5703125" style="161" customWidth="1"/>
    <col min="15880" max="15882" width="17" style="161" customWidth="1"/>
    <col min="15883" max="15883" width="16.42578125" style="161" customWidth="1"/>
    <col min="15884" max="15884" width="18.42578125" style="161" customWidth="1"/>
    <col min="15885" max="15885" width="1.85546875" style="161" customWidth="1"/>
    <col min="15886" max="15886" width="7.140625" style="161" customWidth="1"/>
    <col min="15887" max="15887" width="2.5703125" style="161" customWidth="1"/>
    <col min="15888" max="15888" width="20" style="161" customWidth="1"/>
    <col min="15889" max="15889" width="11.85546875" style="161" customWidth="1"/>
    <col min="15890" max="15890" width="16.42578125" style="161" customWidth="1"/>
    <col min="15891" max="15892" width="8.85546875" style="161" customWidth="1"/>
    <col min="15893" max="15893" width="5" style="161" customWidth="1"/>
    <col min="15894" max="15894" width="21" style="161" customWidth="1"/>
    <col min="15895" max="15895" width="5.42578125" style="161" customWidth="1"/>
    <col min="15896" max="15896" width="2.42578125" style="161" customWidth="1"/>
    <col min="15897" max="15897" width="10.42578125" style="161" bestFit="1" customWidth="1"/>
    <col min="15898" max="15898" width="7" style="161" customWidth="1"/>
    <col min="15899" max="15899" width="14.5703125" style="161" customWidth="1"/>
    <col min="15900" max="15900" width="2" style="161" customWidth="1"/>
    <col min="15901" max="15901" width="10.42578125" style="161" bestFit="1" customWidth="1"/>
    <col min="15902" max="15902" width="7.42578125" style="161" customWidth="1"/>
    <col min="15903" max="15903" width="14.42578125" style="161" customWidth="1"/>
    <col min="15904" max="15904" width="2.42578125" style="161" customWidth="1"/>
    <col min="15905" max="15905" width="10.42578125" style="161" bestFit="1" customWidth="1"/>
    <col min="15906" max="15906" width="7.5703125" style="161" customWidth="1"/>
    <col min="15907" max="15907" width="15.140625" style="161" customWidth="1"/>
    <col min="15908" max="15908" width="1.85546875" style="161" customWidth="1"/>
    <col min="15909" max="15909" width="10.42578125" style="161" bestFit="1" customWidth="1"/>
    <col min="15910" max="15910" width="2.5703125" style="161" customWidth="1"/>
    <col min="15911" max="15911" width="10.140625" style="161" customWidth="1"/>
    <col min="15912" max="15912" width="3.42578125" style="161" customWidth="1"/>
    <col min="15913" max="15913" width="9.85546875" style="161" customWidth="1"/>
    <col min="15914" max="15914" width="2.140625" style="161" customWidth="1"/>
    <col min="15915" max="15915" width="8" style="161" customWidth="1"/>
    <col min="15916" max="15916" width="1.5703125" style="161" customWidth="1"/>
    <col min="15917" max="15917" width="2.42578125" style="161" customWidth="1"/>
    <col min="15918" max="16128" width="8" style="161"/>
    <col min="16129" max="16130" width="2.140625" style="161" customWidth="1"/>
    <col min="16131" max="16131" width="1.5703125" style="161" customWidth="1"/>
    <col min="16132" max="16132" width="2" style="161" customWidth="1"/>
    <col min="16133" max="16133" width="16" style="161" customWidth="1"/>
    <col min="16134" max="16134" width="16.42578125" style="161" customWidth="1"/>
    <col min="16135" max="16135" width="16.5703125" style="161" customWidth="1"/>
    <col min="16136" max="16138" width="17" style="161" customWidth="1"/>
    <col min="16139" max="16139" width="16.42578125" style="161" customWidth="1"/>
    <col min="16140" max="16140" width="18.42578125" style="161" customWidth="1"/>
    <col min="16141" max="16141" width="1.85546875" style="161" customWidth="1"/>
    <col min="16142" max="16142" width="7.140625" style="161" customWidth="1"/>
    <col min="16143" max="16143" width="2.5703125" style="161" customWidth="1"/>
    <col min="16144" max="16144" width="20" style="161" customWidth="1"/>
    <col min="16145" max="16145" width="11.85546875" style="161" customWidth="1"/>
    <col min="16146" max="16146" width="16.42578125" style="161" customWidth="1"/>
    <col min="16147" max="16148" width="8.85546875" style="161" customWidth="1"/>
    <col min="16149" max="16149" width="5" style="161" customWidth="1"/>
    <col min="16150" max="16150" width="21" style="161" customWidth="1"/>
    <col min="16151" max="16151" width="5.42578125" style="161" customWidth="1"/>
    <col min="16152" max="16152" width="2.42578125" style="161" customWidth="1"/>
    <col min="16153" max="16153" width="10.42578125" style="161" bestFit="1" customWidth="1"/>
    <col min="16154" max="16154" width="7" style="161" customWidth="1"/>
    <col min="16155" max="16155" width="14.5703125" style="161" customWidth="1"/>
    <col min="16156" max="16156" width="2" style="161" customWidth="1"/>
    <col min="16157" max="16157" width="10.42578125" style="161" bestFit="1" customWidth="1"/>
    <col min="16158" max="16158" width="7.42578125" style="161" customWidth="1"/>
    <col min="16159" max="16159" width="14.42578125" style="161" customWidth="1"/>
    <col min="16160" max="16160" width="2.42578125" style="161" customWidth="1"/>
    <col min="16161" max="16161" width="10.42578125" style="161" bestFit="1" customWidth="1"/>
    <col min="16162" max="16162" width="7.5703125" style="161" customWidth="1"/>
    <col min="16163" max="16163" width="15.140625" style="161" customWidth="1"/>
    <col min="16164" max="16164" width="1.85546875" style="161" customWidth="1"/>
    <col min="16165" max="16165" width="10.42578125" style="161" bestFit="1" customWidth="1"/>
    <col min="16166" max="16166" width="2.5703125" style="161" customWidth="1"/>
    <col min="16167" max="16167" width="10.140625" style="161" customWidth="1"/>
    <col min="16168" max="16168" width="3.42578125" style="161" customWidth="1"/>
    <col min="16169" max="16169" width="9.85546875" style="161" customWidth="1"/>
    <col min="16170" max="16170" width="2.140625" style="161" customWidth="1"/>
    <col min="16171" max="16171" width="8" style="161" customWidth="1"/>
    <col min="16172" max="16172" width="1.5703125" style="161" customWidth="1"/>
    <col min="16173" max="16173" width="2.42578125" style="161" customWidth="1"/>
    <col min="16174" max="16384" width="8" style="161"/>
  </cols>
  <sheetData>
    <row r="1" spans="1:123" ht="15.75" x14ac:dyDescent="0.25">
      <c r="A1" s="259"/>
      <c r="B1" s="259"/>
      <c r="C1" s="259"/>
      <c r="D1" s="259"/>
      <c r="E1" s="260" t="s">
        <v>26</v>
      </c>
      <c r="F1" s="260"/>
      <c r="G1" s="260"/>
      <c r="H1" s="260"/>
      <c r="I1" s="260"/>
      <c r="J1" s="260"/>
      <c r="K1" s="260"/>
      <c r="L1" s="260"/>
      <c r="M1" s="260"/>
      <c r="N1" s="260"/>
      <c r="O1" s="260"/>
      <c r="P1" s="260"/>
      <c r="Q1" s="260"/>
      <c r="R1" s="260"/>
      <c r="S1" s="260"/>
      <c r="T1" s="260"/>
      <c r="U1" s="260"/>
      <c r="V1" s="260"/>
      <c r="W1" s="260"/>
      <c r="X1" s="260"/>
      <c r="Y1" s="186"/>
      <c r="Z1" s="186"/>
      <c r="AA1" s="186"/>
      <c r="AB1" s="186"/>
      <c r="AC1" s="186"/>
      <c r="AD1" s="186"/>
      <c r="AE1" s="186"/>
      <c r="AF1" s="186"/>
      <c r="AG1" s="186"/>
      <c r="AH1" s="186"/>
      <c r="AI1" s="186"/>
      <c r="AJ1" s="186"/>
      <c r="AK1" s="186"/>
      <c r="AL1" s="186"/>
      <c r="AM1" s="186"/>
      <c r="AN1" s="186"/>
      <c r="AO1" s="186"/>
      <c r="AP1" s="186"/>
      <c r="AQ1" s="186"/>
      <c r="AR1" s="186"/>
      <c r="AS1" s="186"/>
      <c r="AT1" s="261"/>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row>
    <row r="2" spans="1:123" s="189" customFormat="1" ht="33" customHeight="1" x14ac:dyDescent="0.2">
      <c r="A2" s="880"/>
      <c r="B2" s="880"/>
      <c r="C2" s="880"/>
      <c r="D2" s="880"/>
      <c r="E2" s="941" t="s">
        <v>289</v>
      </c>
      <c r="F2" s="941"/>
      <c r="G2" s="941"/>
      <c r="H2" s="941"/>
      <c r="I2" s="941"/>
      <c r="J2" s="941"/>
      <c r="K2" s="941"/>
      <c r="L2" s="941"/>
      <c r="M2" s="941"/>
      <c r="N2" s="941"/>
      <c r="O2" s="941"/>
      <c r="P2" s="941"/>
      <c r="Q2" s="941"/>
      <c r="R2" s="941"/>
      <c r="S2" s="941"/>
      <c r="T2" s="941"/>
      <c r="U2" s="941"/>
      <c r="V2" s="941"/>
      <c r="W2" s="941"/>
      <c r="X2" s="941"/>
      <c r="Y2" s="262"/>
      <c r="Z2" s="262"/>
      <c r="AA2" s="262"/>
      <c r="AB2" s="262"/>
      <c r="AC2" s="262"/>
      <c r="AD2" s="262"/>
      <c r="AE2" s="262"/>
      <c r="AF2" s="263"/>
      <c r="AG2" s="264"/>
      <c r="AH2" s="881"/>
      <c r="AI2" s="881"/>
      <c r="AJ2" s="881"/>
      <c r="AK2" s="881"/>
      <c r="AL2" s="881"/>
      <c r="AM2" s="881"/>
      <c r="AN2" s="880"/>
      <c r="AO2" s="880"/>
      <c r="AP2" s="880"/>
      <c r="AQ2" s="880"/>
      <c r="AR2" s="880"/>
      <c r="AS2" s="880"/>
      <c r="AT2" s="880"/>
      <c r="AU2" s="880"/>
      <c r="AV2" s="880"/>
      <c r="AW2" s="880"/>
      <c r="AX2" s="880"/>
      <c r="AY2" s="880"/>
      <c r="AZ2" s="880"/>
      <c r="BA2" s="880"/>
      <c r="BB2" s="880"/>
      <c r="BC2" s="880"/>
      <c r="BD2" s="880"/>
      <c r="BE2" s="880"/>
      <c r="BF2" s="880"/>
      <c r="BG2" s="880"/>
      <c r="BH2" s="880"/>
      <c r="BI2" s="880"/>
      <c r="BJ2" s="880"/>
      <c r="BK2" s="880"/>
      <c r="BL2" s="880"/>
      <c r="BM2" s="880"/>
      <c r="BN2" s="880"/>
      <c r="BO2" s="880"/>
      <c r="BP2" s="880"/>
      <c r="BQ2" s="880"/>
      <c r="BR2" s="880"/>
      <c r="BS2" s="880"/>
      <c r="BT2" s="880"/>
      <c r="BU2" s="880"/>
      <c r="BV2" s="880"/>
      <c r="BW2" s="880"/>
      <c r="BX2" s="880"/>
      <c r="BY2" s="880"/>
      <c r="BZ2" s="880"/>
      <c r="CA2" s="880"/>
      <c r="CB2" s="880"/>
      <c r="CC2" s="880"/>
      <c r="CD2" s="880"/>
      <c r="CE2" s="880"/>
      <c r="CF2" s="880"/>
      <c r="CG2" s="880"/>
      <c r="CH2" s="880"/>
      <c r="CI2" s="880"/>
      <c r="CJ2" s="880"/>
      <c r="CK2" s="880"/>
      <c r="CL2" s="880"/>
      <c r="CM2" s="880"/>
      <c r="CN2" s="880"/>
      <c r="CO2" s="880"/>
      <c r="CP2" s="880"/>
      <c r="CQ2" s="880"/>
      <c r="CR2" s="880"/>
      <c r="CS2" s="880"/>
      <c r="CT2" s="880"/>
      <c r="CU2" s="880"/>
      <c r="CV2" s="880"/>
      <c r="CW2" s="880"/>
      <c r="CX2" s="880"/>
      <c r="CY2" s="880"/>
      <c r="CZ2" s="880"/>
      <c r="DA2" s="880"/>
      <c r="DB2" s="880"/>
      <c r="DC2" s="880"/>
      <c r="DD2" s="880"/>
      <c r="DE2" s="880"/>
      <c r="DF2" s="880"/>
      <c r="DG2" s="880"/>
      <c r="DH2" s="880"/>
      <c r="DI2" s="880"/>
      <c r="DJ2" s="880"/>
      <c r="DK2" s="880"/>
      <c r="DL2" s="880"/>
      <c r="DM2" s="880"/>
      <c r="DN2" s="880"/>
      <c r="DO2" s="880"/>
      <c r="DP2" s="880"/>
      <c r="DQ2" s="880"/>
      <c r="DR2" s="880"/>
      <c r="DS2" s="880"/>
    </row>
    <row r="3" spans="1:123" x14ac:dyDescent="0.2">
      <c r="A3" s="259"/>
      <c r="B3" s="259"/>
      <c r="C3" s="259"/>
      <c r="D3" s="259"/>
      <c r="E3" s="265"/>
      <c r="F3" s="266"/>
      <c r="G3" s="266"/>
      <c r="H3" s="267"/>
      <c r="I3" s="267"/>
      <c r="J3" s="267"/>
      <c r="K3" s="176"/>
      <c r="L3" s="268"/>
      <c r="M3" s="269"/>
      <c r="N3" s="270"/>
      <c r="O3" s="269"/>
      <c r="P3" s="270"/>
      <c r="Q3" s="269"/>
      <c r="R3" s="270"/>
      <c r="S3" s="269"/>
      <c r="T3" s="269"/>
      <c r="U3" s="269"/>
      <c r="V3" s="269"/>
      <c r="W3" s="269"/>
      <c r="X3" s="268"/>
      <c r="Y3" s="269"/>
      <c r="Z3" s="268"/>
      <c r="AA3" s="269"/>
      <c r="AB3" s="268"/>
      <c r="AC3" s="269"/>
      <c r="AD3" s="268"/>
      <c r="AE3" s="269"/>
      <c r="AF3" s="270"/>
      <c r="AG3" s="269"/>
      <c r="AH3" s="268"/>
      <c r="AI3" s="269"/>
      <c r="AJ3" s="268"/>
      <c r="AK3" s="269"/>
      <c r="AL3" s="268"/>
      <c r="AM3" s="271"/>
      <c r="AN3" s="261"/>
      <c r="AO3" s="261"/>
      <c r="AP3" s="261"/>
      <c r="AQ3" s="261"/>
      <c r="AR3" s="261"/>
      <c r="AS3" s="261"/>
      <c r="AT3" s="261"/>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row>
    <row r="4" spans="1:123" ht="15.75" x14ac:dyDescent="0.25">
      <c r="A4" s="259"/>
      <c r="B4" s="259"/>
      <c r="C4" s="259"/>
      <c r="D4" s="259"/>
      <c r="E4" s="942" t="s">
        <v>290</v>
      </c>
      <c r="F4" s="942"/>
      <c r="G4" s="942"/>
      <c r="H4" s="942"/>
      <c r="I4" s="942"/>
      <c r="J4" s="942"/>
      <c r="K4" s="942"/>
      <c r="L4" s="942"/>
      <c r="M4" s="942"/>
      <c r="N4" s="942"/>
      <c r="O4" s="942"/>
      <c r="P4" s="942"/>
      <c r="Q4" s="942"/>
      <c r="R4" s="942"/>
      <c r="S4" s="942"/>
      <c r="T4" s="942"/>
      <c r="U4" s="942"/>
      <c r="V4" s="942"/>
      <c r="W4" s="942"/>
      <c r="X4" s="942"/>
      <c r="Y4" s="186"/>
      <c r="Z4" s="186"/>
      <c r="AA4" s="186"/>
      <c r="AB4" s="186"/>
      <c r="AC4" s="186"/>
      <c r="AD4" s="186"/>
      <c r="AE4" s="186"/>
      <c r="AF4" s="186"/>
      <c r="AG4" s="186"/>
      <c r="AH4" s="186"/>
      <c r="AI4" s="186"/>
      <c r="AJ4" s="186"/>
      <c r="AK4" s="186"/>
      <c r="AL4" s="186"/>
      <c r="AM4" s="186"/>
      <c r="AN4" s="186"/>
      <c r="AO4" s="186"/>
      <c r="AP4" s="186"/>
      <c r="AQ4" s="186"/>
      <c r="AR4" s="186"/>
      <c r="AS4" s="186"/>
      <c r="AT4" s="261"/>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c r="DM4" s="259"/>
      <c r="DN4" s="259"/>
      <c r="DO4" s="259"/>
      <c r="DP4" s="259"/>
      <c r="DQ4" s="259"/>
      <c r="DR4" s="259"/>
      <c r="DS4" s="259"/>
    </row>
    <row r="5" spans="1:123" ht="13.5" thickBot="1" x14ac:dyDescent="0.25">
      <c r="A5" s="259"/>
      <c r="B5" s="259"/>
      <c r="C5" s="259"/>
      <c r="D5" s="259"/>
      <c r="E5" s="259"/>
      <c r="F5" s="259"/>
      <c r="G5" s="259"/>
      <c r="H5" s="259"/>
      <c r="I5" s="259"/>
      <c r="J5" s="259"/>
      <c r="K5" s="259"/>
      <c r="L5" s="259"/>
      <c r="M5" s="259"/>
      <c r="N5" s="259"/>
      <c r="O5" s="259"/>
      <c r="P5" s="259"/>
      <c r="Q5" s="259"/>
      <c r="R5" s="259"/>
      <c r="S5" s="259"/>
      <c r="T5" s="259"/>
      <c r="U5" s="259"/>
      <c r="V5" s="259"/>
      <c r="W5" s="259"/>
      <c r="X5" s="259"/>
      <c r="Y5" s="261"/>
      <c r="Z5" s="261"/>
      <c r="AA5" s="261"/>
      <c r="AB5" s="261"/>
      <c r="AC5" s="261"/>
      <c r="AD5" s="261"/>
      <c r="AE5" s="261"/>
      <c r="AF5" s="261"/>
      <c r="AG5" s="261"/>
      <c r="AH5" s="261"/>
      <c r="AI5" s="261"/>
      <c r="AJ5" s="261"/>
      <c r="AK5" s="261"/>
      <c r="AL5" s="261"/>
      <c r="AM5" s="261"/>
      <c r="AN5" s="261"/>
      <c r="AO5" s="261"/>
      <c r="AP5" s="261"/>
      <c r="AQ5" s="261"/>
      <c r="AR5" s="261"/>
      <c r="AS5" s="261"/>
      <c r="AT5" s="261"/>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c r="DM5" s="259"/>
      <c r="DN5" s="259"/>
      <c r="DO5" s="259"/>
      <c r="DP5" s="259"/>
      <c r="DQ5" s="259"/>
      <c r="DR5" s="259"/>
      <c r="DS5" s="259"/>
    </row>
    <row r="6" spans="1:123" ht="12.75" customHeight="1" x14ac:dyDescent="0.25">
      <c r="A6" s="259"/>
      <c r="B6" s="259"/>
      <c r="C6" s="272"/>
      <c r="D6" s="273"/>
      <c r="E6" s="274"/>
      <c r="F6" s="275"/>
      <c r="G6" s="275"/>
      <c r="H6" s="274"/>
      <c r="I6" s="274"/>
      <c r="J6" s="274"/>
      <c r="K6" s="275"/>
      <c r="L6" s="275"/>
      <c r="M6" s="275"/>
      <c r="N6" s="275"/>
      <c r="O6" s="275"/>
      <c r="P6" s="275"/>
      <c r="Q6" s="275"/>
      <c r="R6" s="276"/>
      <c r="S6" s="275"/>
      <c r="T6" s="275"/>
      <c r="U6" s="275"/>
      <c r="V6" s="275"/>
      <c r="W6" s="275"/>
      <c r="X6" s="277"/>
      <c r="Y6" s="261"/>
      <c r="Z6" s="261"/>
      <c r="AA6" s="261"/>
      <c r="AB6" s="261"/>
      <c r="AC6" s="261"/>
      <c r="AD6" s="261"/>
      <c r="AE6" s="261"/>
      <c r="AF6" s="261"/>
      <c r="AG6" s="261"/>
      <c r="AH6" s="261"/>
      <c r="AI6" s="261"/>
      <c r="AJ6" s="261"/>
      <c r="AK6" s="261"/>
      <c r="AL6" s="261"/>
      <c r="AM6" s="261"/>
      <c r="AN6" s="261"/>
      <c r="AO6" s="261"/>
      <c r="AP6" s="261"/>
      <c r="AQ6" s="261"/>
      <c r="AR6" s="261"/>
      <c r="AS6" s="261"/>
      <c r="AT6" s="261"/>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259"/>
      <c r="CA6" s="259"/>
      <c r="CB6" s="259"/>
      <c r="CC6" s="259"/>
      <c r="CD6" s="259"/>
      <c r="CE6" s="259"/>
      <c r="CF6" s="259"/>
      <c r="CG6" s="259"/>
      <c r="CH6" s="259"/>
      <c r="CI6" s="259"/>
      <c r="CJ6" s="259"/>
      <c r="CK6" s="259"/>
      <c r="CL6" s="259"/>
      <c r="CM6" s="259"/>
      <c r="CN6" s="259"/>
      <c r="CO6" s="259"/>
      <c r="CP6" s="259"/>
      <c r="CQ6" s="259"/>
      <c r="CR6" s="259"/>
      <c r="CS6" s="259"/>
      <c r="CT6" s="259"/>
      <c r="CU6" s="259"/>
      <c r="CV6" s="259"/>
      <c r="CW6" s="259"/>
      <c r="CX6" s="259"/>
      <c r="CY6" s="259"/>
      <c r="CZ6" s="259"/>
      <c r="DA6" s="259"/>
      <c r="DB6" s="259"/>
      <c r="DC6" s="259"/>
      <c r="DD6" s="259"/>
      <c r="DE6" s="259"/>
      <c r="DF6" s="259"/>
      <c r="DG6" s="259"/>
      <c r="DH6" s="259"/>
      <c r="DI6" s="259"/>
      <c r="DJ6" s="259"/>
      <c r="DK6" s="259"/>
      <c r="DL6" s="259"/>
      <c r="DM6" s="259"/>
      <c r="DN6" s="259"/>
      <c r="DO6" s="259"/>
      <c r="DP6" s="259"/>
      <c r="DQ6" s="259"/>
      <c r="DR6" s="259"/>
      <c r="DS6" s="259"/>
    </row>
    <row r="7" spans="1:123" x14ac:dyDescent="0.2">
      <c r="A7" s="259"/>
      <c r="B7" s="259"/>
      <c r="C7" s="278"/>
      <c r="D7" s="279"/>
      <c r="E7" s="280"/>
      <c r="F7" s="281"/>
      <c r="G7" s="281"/>
      <c r="H7" s="281"/>
      <c r="I7" s="281"/>
      <c r="J7" s="281"/>
      <c r="K7" s="281"/>
      <c r="L7" s="281"/>
      <c r="M7" s="281"/>
      <c r="N7" s="281"/>
      <c r="O7" s="281"/>
      <c r="P7" s="281"/>
      <c r="Q7" s="281"/>
      <c r="R7" s="281"/>
      <c r="S7" s="281"/>
      <c r="T7" s="282"/>
      <c r="U7" s="281"/>
      <c r="V7" s="281"/>
      <c r="W7" s="283"/>
      <c r="X7" s="284"/>
      <c r="Y7" s="261"/>
      <c r="Z7" s="261"/>
      <c r="AA7" s="261"/>
      <c r="AB7" s="261"/>
      <c r="AC7" s="261"/>
      <c r="AD7" s="261"/>
      <c r="AE7" s="261"/>
      <c r="AF7" s="261"/>
      <c r="AG7" s="261"/>
      <c r="AH7" s="261"/>
      <c r="AI7" s="261"/>
      <c r="AJ7" s="261"/>
      <c r="AK7" s="261"/>
      <c r="AL7" s="261"/>
      <c r="AM7" s="261"/>
      <c r="AN7" s="261"/>
      <c r="AO7" s="261"/>
      <c r="AP7" s="261"/>
      <c r="AQ7" s="261"/>
      <c r="AR7" s="261"/>
      <c r="AS7" s="261"/>
      <c r="AT7" s="261"/>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C7" s="259"/>
      <c r="CD7" s="259"/>
      <c r="CE7" s="259"/>
      <c r="CF7" s="259"/>
      <c r="CG7" s="259"/>
      <c r="CH7" s="259"/>
      <c r="CI7" s="259"/>
      <c r="CJ7" s="259"/>
      <c r="CK7" s="259"/>
      <c r="CL7" s="259"/>
      <c r="CM7" s="259"/>
      <c r="CN7" s="259"/>
      <c r="CO7" s="259"/>
      <c r="CP7" s="259"/>
      <c r="CQ7" s="259"/>
      <c r="CR7" s="259"/>
      <c r="CS7" s="259"/>
      <c r="CT7" s="259"/>
      <c r="CU7" s="259"/>
      <c r="CV7" s="259"/>
      <c r="CW7" s="259"/>
      <c r="CX7" s="259"/>
      <c r="CY7" s="259"/>
      <c r="CZ7" s="259"/>
      <c r="DA7" s="259"/>
      <c r="DB7" s="259"/>
      <c r="DC7" s="259"/>
      <c r="DD7" s="259"/>
      <c r="DE7" s="259"/>
      <c r="DF7" s="259"/>
      <c r="DG7" s="259"/>
      <c r="DH7" s="259"/>
      <c r="DI7" s="259"/>
      <c r="DJ7" s="259"/>
      <c r="DK7" s="259"/>
      <c r="DL7" s="259"/>
      <c r="DM7" s="259"/>
      <c r="DN7" s="259"/>
      <c r="DO7" s="259"/>
      <c r="DP7" s="259"/>
      <c r="DQ7" s="259"/>
      <c r="DR7" s="259"/>
      <c r="DS7" s="259"/>
    </row>
    <row r="8" spans="1:123" ht="43.5" customHeight="1" x14ac:dyDescent="0.2">
      <c r="A8" s="259"/>
      <c r="B8" s="259"/>
      <c r="C8" s="278"/>
      <c r="D8" s="302"/>
      <c r="E8" s="285"/>
      <c r="F8" s="286"/>
      <c r="G8" s="287" t="str">
        <f>[9]W1!D8&amp;" (W1,1)"</f>
        <v>Precipitación                              (W1,1)</v>
      </c>
      <c r="H8" s="287" t="str">
        <f>[9]W1!D9&amp;" (W1,2)"</f>
        <v>Evapotranspiración real (W1,2)</v>
      </c>
      <c r="I8" s="270"/>
      <c r="J8" s="270"/>
      <c r="K8" s="286"/>
      <c r="L8" s="286"/>
      <c r="M8" s="286"/>
      <c r="N8" s="286"/>
      <c r="O8" s="286"/>
      <c r="P8" s="286"/>
      <c r="Q8" s="286"/>
      <c r="R8" s="286"/>
      <c r="S8" s="286"/>
      <c r="T8" s="286"/>
      <c r="U8" s="286"/>
      <c r="V8" s="286"/>
      <c r="W8" s="288"/>
      <c r="X8" s="284"/>
      <c r="Y8" s="261"/>
      <c r="Z8" s="261"/>
      <c r="AA8" s="261"/>
      <c r="AB8" s="261"/>
      <c r="AC8" s="261"/>
      <c r="AD8" s="261"/>
      <c r="AE8" s="261"/>
      <c r="AF8" s="261"/>
      <c r="AG8" s="261"/>
      <c r="AH8" s="261"/>
      <c r="AI8" s="261"/>
      <c r="AJ8" s="261"/>
      <c r="AK8" s="261"/>
      <c r="AL8" s="261"/>
      <c r="AM8" s="261"/>
      <c r="AN8" s="261"/>
      <c r="AO8" s="261"/>
      <c r="AP8" s="261"/>
      <c r="AQ8" s="261"/>
      <c r="AR8" s="261"/>
      <c r="AS8" s="261"/>
      <c r="AT8" s="261"/>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864"/>
      <c r="CZ8" s="864"/>
      <c r="DA8" s="864"/>
      <c r="DB8" s="864"/>
      <c r="DC8" s="864"/>
      <c r="DD8" s="864"/>
      <c r="DE8" s="864"/>
      <c r="DF8" s="864"/>
      <c r="DG8" s="864"/>
      <c r="DH8" s="864"/>
      <c r="DI8" s="864"/>
      <c r="DJ8" s="864"/>
      <c r="DK8" s="864"/>
      <c r="DL8" s="864"/>
      <c r="DM8" s="864"/>
      <c r="DN8" s="864"/>
      <c r="DO8" s="864"/>
      <c r="DP8" s="864"/>
      <c r="DQ8" s="864"/>
      <c r="DR8" s="864"/>
      <c r="DS8" s="864"/>
    </row>
    <row r="9" spans="1:123" x14ac:dyDescent="0.2">
      <c r="A9" s="259"/>
      <c r="B9" s="259"/>
      <c r="C9" s="278"/>
      <c r="D9" s="302"/>
      <c r="E9" s="289"/>
      <c r="F9" s="286"/>
      <c r="G9" s="290"/>
      <c r="H9" s="290"/>
      <c r="I9" s="290"/>
      <c r="J9" s="290"/>
      <c r="K9" s="286"/>
      <c r="L9" s="286"/>
      <c r="M9" s="286"/>
      <c r="N9" s="286"/>
      <c r="O9" s="286"/>
      <c r="P9" s="286"/>
      <c r="Q9" s="286"/>
      <c r="R9" s="286"/>
      <c r="S9" s="286"/>
      <c r="T9" s="286"/>
      <c r="U9" s="286"/>
      <c r="V9" s="286"/>
      <c r="W9" s="288"/>
      <c r="X9" s="284"/>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259"/>
      <c r="BY9" s="259"/>
      <c r="BZ9" s="259"/>
      <c r="CA9" s="259"/>
      <c r="CB9" s="259"/>
      <c r="CC9" s="259"/>
      <c r="CD9" s="259"/>
      <c r="CE9" s="259"/>
      <c r="CF9" s="259"/>
      <c r="CG9" s="259"/>
      <c r="CH9" s="259"/>
      <c r="CI9" s="259"/>
      <c r="CJ9" s="259"/>
      <c r="CK9" s="259"/>
      <c r="CL9" s="259"/>
      <c r="CM9" s="259"/>
      <c r="CN9" s="259"/>
      <c r="CO9" s="259"/>
      <c r="CP9" s="259"/>
      <c r="CQ9" s="259"/>
      <c r="CR9" s="259"/>
      <c r="CS9" s="259"/>
      <c r="CT9" s="259"/>
      <c r="CU9" s="259"/>
      <c r="CV9" s="259"/>
      <c r="CW9" s="259"/>
      <c r="CX9" s="259"/>
      <c r="CY9" s="864"/>
      <c r="CZ9" s="864"/>
      <c r="DA9" s="864"/>
      <c r="DB9" s="864"/>
      <c r="DC9" s="864"/>
      <c r="DD9" s="864"/>
      <c r="DE9" s="864"/>
      <c r="DF9" s="864"/>
      <c r="DG9" s="864"/>
      <c r="DH9" s="864"/>
      <c r="DI9" s="864"/>
      <c r="DJ9" s="864"/>
      <c r="DK9" s="864"/>
      <c r="DL9" s="864"/>
      <c r="DM9" s="864"/>
      <c r="DN9" s="864"/>
      <c r="DO9" s="864"/>
      <c r="DP9" s="864"/>
      <c r="DQ9" s="864"/>
      <c r="DR9" s="864"/>
      <c r="DS9" s="864"/>
    </row>
    <row r="10" spans="1:123" ht="6" customHeight="1" x14ac:dyDescent="0.2">
      <c r="A10" s="259"/>
      <c r="B10" s="259"/>
      <c r="C10" s="278"/>
      <c r="D10" s="302"/>
      <c r="E10" s="285"/>
      <c r="F10" s="286"/>
      <c r="G10" s="286"/>
      <c r="H10" s="286"/>
      <c r="I10" s="286"/>
      <c r="J10" s="286"/>
      <c r="K10" s="286"/>
      <c r="L10" s="286"/>
      <c r="M10" s="286"/>
      <c r="N10" s="286"/>
      <c r="O10" s="286"/>
      <c r="P10" s="286"/>
      <c r="Q10" s="286"/>
      <c r="R10" s="286"/>
      <c r="S10" s="286"/>
      <c r="T10" s="286"/>
      <c r="U10" s="286"/>
      <c r="V10" s="286"/>
      <c r="W10" s="288"/>
      <c r="X10" s="284"/>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c r="CB10" s="259"/>
      <c r="CC10" s="259"/>
      <c r="CD10" s="259"/>
      <c r="CE10" s="259"/>
      <c r="CF10" s="259"/>
      <c r="CG10" s="259"/>
      <c r="CH10" s="259"/>
      <c r="CI10" s="259"/>
      <c r="CJ10" s="259"/>
      <c r="CK10" s="259"/>
      <c r="CL10" s="259"/>
      <c r="CM10" s="259"/>
      <c r="CN10" s="259"/>
      <c r="CO10" s="259"/>
      <c r="CP10" s="259"/>
      <c r="CQ10" s="259"/>
      <c r="CR10" s="259"/>
      <c r="CS10" s="259"/>
      <c r="CT10" s="259"/>
      <c r="CU10" s="259"/>
      <c r="CV10" s="259"/>
      <c r="CW10" s="259"/>
      <c r="CX10" s="259"/>
      <c r="CY10" s="864"/>
      <c r="CZ10" s="864"/>
      <c r="DA10" s="864"/>
      <c r="DB10" s="864"/>
      <c r="DC10" s="864"/>
      <c r="DD10" s="864"/>
      <c r="DE10" s="864"/>
      <c r="DF10" s="864"/>
      <c r="DG10" s="864"/>
      <c r="DH10" s="864"/>
      <c r="DI10" s="864"/>
      <c r="DJ10" s="864"/>
      <c r="DK10" s="864"/>
      <c r="DL10" s="864"/>
      <c r="DM10" s="864"/>
      <c r="DN10" s="864"/>
      <c r="DO10" s="864"/>
      <c r="DP10" s="864"/>
      <c r="DQ10" s="864"/>
      <c r="DR10" s="864"/>
      <c r="DS10" s="864"/>
    </row>
    <row r="11" spans="1:123" ht="27" customHeight="1" x14ac:dyDescent="0.2">
      <c r="A11" s="259"/>
      <c r="B11" s="259"/>
      <c r="C11" s="278"/>
      <c r="D11" s="302"/>
      <c r="E11" s="285"/>
      <c r="F11" s="286"/>
      <c r="G11" s="943" t="str">
        <f>LEFT([9]W1!D10,LEN([9]W1!D10)-7)&amp;" (W1,3)"</f>
        <v>Flujo interno (W1,3)</v>
      </c>
      <c r="H11" s="944"/>
      <c r="I11" s="291"/>
      <c r="J11" s="291"/>
      <c r="K11" s="286"/>
      <c r="L11" s="864"/>
      <c r="M11" s="286"/>
      <c r="N11" s="286"/>
      <c r="O11" s="286"/>
      <c r="P11" s="286"/>
      <c r="Q11" s="286"/>
      <c r="R11" s="945" t="s">
        <v>11</v>
      </c>
      <c r="S11" s="947" t="s">
        <v>17</v>
      </c>
      <c r="T11" s="948"/>
      <c r="U11" s="286"/>
      <c r="V11" s="286"/>
      <c r="W11" s="288"/>
      <c r="X11" s="284"/>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c r="CB11" s="259"/>
      <c r="CC11" s="259"/>
      <c r="CD11" s="259"/>
      <c r="CE11" s="259"/>
      <c r="CF11" s="259"/>
      <c r="CG11" s="259"/>
      <c r="CH11" s="259"/>
      <c r="CI11" s="259"/>
      <c r="CJ11" s="259"/>
      <c r="CK11" s="259"/>
      <c r="CL11" s="259"/>
      <c r="CM11" s="259"/>
      <c r="CN11" s="259"/>
      <c r="CO11" s="259"/>
      <c r="CP11" s="259"/>
      <c r="CQ11" s="259"/>
      <c r="CR11" s="259"/>
      <c r="CS11" s="259"/>
      <c r="CT11" s="259"/>
      <c r="CU11" s="259"/>
      <c r="CV11" s="259"/>
      <c r="CW11" s="259"/>
      <c r="CX11" s="259"/>
      <c r="CY11" s="864"/>
      <c r="CZ11" s="864"/>
      <c r="DA11" s="864"/>
      <c r="DB11" s="864"/>
      <c r="DC11" s="864"/>
      <c r="DD11" s="864"/>
      <c r="DE11" s="864"/>
      <c r="DF11" s="864"/>
      <c r="DG11" s="864"/>
      <c r="DH11" s="864"/>
      <c r="DI11" s="864"/>
      <c r="DJ11" s="864"/>
      <c r="DK11" s="864"/>
      <c r="DL11" s="864"/>
      <c r="DM11" s="864"/>
      <c r="DN11" s="864"/>
      <c r="DO11" s="864"/>
      <c r="DP11" s="864"/>
      <c r="DQ11" s="864"/>
      <c r="DR11" s="864"/>
      <c r="DS11" s="864"/>
    </row>
    <row r="12" spans="1:123" s="292" customFormat="1" ht="30" customHeight="1" x14ac:dyDescent="0.2">
      <c r="A12" s="259"/>
      <c r="B12" s="259"/>
      <c r="C12" s="278"/>
      <c r="D12" s="302"/>
      <c r="E12" s="285"/>
      <c r="F12" s="290"/>
      <c r="G12" s="290"/>
      <c r="H12" s="290"/>
      <c r="I12" s="290"/>
      <c r="J12" s="290"/>
      <c r="K12" s="290"/>
      <c r="L12" s="943" t="str">
        <f>[9]W1!D13&amp;" (W1,6)"</f>
        <v>Caudal de salida de aguas superficiales y subterráneas hacia países vecinos (W1,6)</v>
      </c>
      <c r="M12" s="951"/>
      <c r="N12" s="944"/>
      <c r="O12" s="290"/>
      <c r="P12" s="286"/>
      <c r="Q12" s="286"/>
      <c r="R12" s="946"/>
      <c r="S12" s="949"/>
      <c r="T12" s="950"/>
      <c r="U12" s="286"/>
      <c r="V12" s="286"/>
      <c r="W12" s="288"/>
      <c r="X12" s="284"/>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259"/>
      <c r="CJ12" s="259"/>
      <c r="CK12" s="259"/>
      <c r="CL12" s="259"/>
      <c r="CM12" s="259"/>
      <c r="CN12" s="259"/>
      <c r="CO12" s="259"/>
      <c r="CP12" s="259"/>
      <c r="CQ12" s="259"/>
      <c r="CR12" s="259"/>
      <c r="CS12" s="259"/>
      <c r="CT12" s="259"/>
      <c r="CU12" s="259"/>
      <c r="CV12" s="259"/>
      <c r="CW12" s="259"/>
      <c r="CX12" s="259"/>
    </row>
    <row r="13" spans="1:123" ht="46.5" customHeight="1" x14ac:dyDescent="0.2">
      <c r="A13" s="259"/>
      <c r="B13" s="259"/>
      <c r="C13" s="278"/>
      <c r="D13" s="302"/>
      <c r="E13" s="287" t="str">
        <f>[9]W1!D11&amp;" (W1,4)"</f>
        <v>Caudal de entrada de aguas superficiales y subterráneas desde países vecinos (W1,4)</v>
      </c>
      <c r="F13" s="286"/>
      <c r="G13" s="287" t="str">
        <f>LEFT([9]W1!D12,LEN([9]W1!D12)-7)&amp;" (W1,5)"</f>
        <v>Recursos renovables de agua dulce (W1,5)</v>
      </c>
      <c r="H13" s="286"/>
      <c r="I13" s="286"/>
      <c r="J13" s="286"/>
      <c r="K13" s="864"/>
      <c r="L13" s="864"/>
      <c r="M13" s="286"/>
      <c r="N13" s="286"/>
      <c r="O13" s="286"/>
      <c r="P13" s="286"/>
      <c r="Q13" s="286"/>
      <c r="R13" s="286"/>
      <c r="S13" s="286"/>
      <c r="T13" s="293"/>
      <c r="U13" s="286"/>
      <c r="V13" s="286"/>
      <c r="W13" s="288"/>
      <c r="X13" s="284"/>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A13" s="259"/>
      <c r="CB13" s="259"/>
      <c r="CC13" s="259"/>
      <c r="CD13" s="259"/>
      <c r="CE13" s="259"/>
      <c r="CF13" s="259"/>
      <c r="CG13" s="259"/>
      <c r="CH13" s="259"/>
      <c r="CI13" s="259"/>
      <c r="CJ13" s="259"/>
      <c r="CK13" s="259"/>
      <c r="CL13" s="259"/>
      <c r="CM13" s="259"/>
      <c r="CN13" s="259"/>
      <c r="CO13" s="259"/>
      <c r="CP13" s="259"/>
      <c r="CQ13" s="259"/>
      <c r="CR13" s="259"/>
      <c r="CS13" s="259"/>
      <c r="CT13" s="259"/>
      <c r="CU13" s="259"/>
      <c r="CV13" s="259"/>
      <c r="CW13" s="259"/>
      <c r="CX13" s="259"/>
      <c r="CY13" s="864"/>
      <c r="CZ13" s="864"/>
      <c r="DA13" s="864"/>
      <c r="DB13" s="864"/>
      <c r="DC13" s="864"/>
      <c r="DD13" s="864"/>
      <c r="DE13" s="864"/>
      <c r="DF13" s="864"/>
      <c r="DG13" s="864"/>
      <c r="DH13" s="864"/>
      <c r="DI13" s="864"/>
      <c r="DJ13" s="864"/>
      <c r="DK13" s="864"/>
      <c r="DL13" s="864"/>
      <c r="DM13" s="864"/>
      <c r="DN13" s="864"/>
      <c r="DO13" s="864"/>
      <c r="DP13" s="864"/>
      <c r="DQ13" s="864"/>
      <c r="DR13" s="864"/>
      <c r="DS13" s="864"/>
    </row>
    <row r="14" spans="1:123" ht="24.75" customHeight="1" x14ac:dyDescent="0.2">
      <c r="A14" s="259"/>
      <c r="B14" s="259"/>
      <c r="C14" s="278"/>
      <c r="D14" s="302"/>
      <c r="E14" s="285"/>
      <c r="F14" s="286"/>
      <c r="G14" s="286"/>
      <c r="H14" s="286"/>
      <c r="I14" s="286"/>
      <c r="J14" s="286"/>
      <c r="K14" s="286"/>
      <c r="L14" s="943" t="str">
        <f>[9]W1!D16&amp;" (W1,9)"</f>
        <v>Caudal de salida de aguas superficiales y subterráneas hacia el mar (W1,9)</v>
      </c>
      <c r="M14" s="951"/>
      <c r="N14" s="944"/>
      <c r="O14" s="286"/>
      <c r="P14" s="286"/>
      <c r="Q14" s="286"/>
      <c r="R14" s="286"/>
      <c r="S14" s="286"/>
      <c r="T14" s="286"/>
      <c r="U14" s="286"/>
      <c r="V14" s="286"/>
      <c r="W14" s="288"/>
      <c r="X14" s="284"/>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59"/>
      <c r="CL14" s="259"/>
      <c r="CM14" s="259"/>
      <c r="CN14" s="259"/>
      <c r="CO14" s="259"/>
      <c r="CP14" s="259"/>
      <c r="CQ14" s="259"/>
      <c r="CR14" s="259"/>
      <c r="CS14" s="259"/>
      <c r="CT14" s="259"/>
      <c r="CU14" s="259"/>
      <c r="CV14" s="259"/>
      <c r="CW14" s="259"/>
      <c r="CX14" s="259"/>
      <c r="CY14" s="864"/>
      <c r="CZ14" s="864"/>
      <c r="DA14" s="864"/>
      <c r="DB14" s="864"/>
      <c r="DC14" s="864"/>
      <c r="DD14" s="864"/>
      <c r="DE14" s="864"/>
      <c r="DF14" s="864"/>
      <c r="DG14" s="864"/>
      <c r="DH14" s="864"/>
      <c r="DI14" s="864"/>
      <c r="DJ14" s="864"/>
      <c r="DK14" s="864"/>
      <c r="DL14" s="864"/>
      <c r="DM14" s="864"/>
      <c r="DN14" s="864"/>
      <c r="DO14" s="864"/>
      <c r="DP14" s="864"/>
      <c r="DQ14" s="864"/>
      <c r="DR14" s="864"/>
      <c r="DS14" s="864"/>
    </row>
    <row r="15" spans="1:123" ht="9.75" customHeight="1" x14ac:dyDescent="0.2">
      <c r="A15" s="259"/>
      <c r="B15" s="259"/>
      <c r="C15" s="278"/>
      <c r="D15" s="302"/>
      <c r="E15" s="285"/>
      <c r="F15" s="286"/>
      <c r="G15" s="286"/>
      <c r="H15" s="286"/>
      <c r="I15" s="286"/>
      <c r="J15" s="286"/>
      <c r="K15" s="286"/>
      <c r="L15" s="286"/>
      <c r="M15" s="286"/>
      <c r="N15" s="286"/>
      <c r="O15" s="286"/>
      <c r="P15" s="286"/>
      <c r="Q15" s="286"/>
      <c r="R15" s="286"/>
      <c r="S15" s="286"/>
      <c r="T15" s="286"/>
      <c r="U15" s="286"/>
      <c r="V15" s="286"/>
      <c r="W15" s="288"/>
      <c r="X15" s="284"/>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259"/>
      <c r="CO15" s="259"/>
      <c r="CP15" s="259"/>
      <c r="CQ15" s="259"/>
      <c r="CR15" s="259"/>
      <c r="CS15" s="259"/>
      <c r="CT15" s="259"/>
      <c r="CU15" s="259"/>
      <c r="CV15" s="259"/>
      <c r="CW15" s="259"/>
      <c r="CX15" s="259"/>
      <c r="CY15" s="864"/>
      <c r="CZ15" s="864"/>
      <c r="DA15" s="864"/>
      <c r="DB15" s="864"/>
      <c r="DC15" s="864"/>
      <c r="DD15" s="864"/>
      <c r="DE15" s="864"/>
      <c r="DF15" s="864"/>
      <c r="DG15" s="864"/>
      <c r="DH15" s="864"/>
      <c r="DI15" s="864"/>
      <c r="DJ15" s="864"/>
      <c r="DK15" s="864"/>
      <c r="DL15" s="864"/>
      <c r="DM15" s="864"/>
      <c r="DN15" s="864"/>
      <c r="DO15" s="864"/>
      <c r="DP15" s="864"/>
      <c r="DQ15" s="864"/>
      <c r="DR15" s="864"/>
      <c r="DS15" s="864"/>
    </row>
    <row r="16" spans="1:123" x14ac:dyDescent="0.2">
      <c r="A16" s="259"/>
      <c r="B16" s="259"/>
      <c r="C16" s="278"/>
      <c r="D16" s="302"/>
      <c r="E16" s="959" t="str">
        <f>[9]W2!D11</f>
        <v>de la cual extraída por:</v>
      </c>
      <c r="F16" s="960"/>
      <c r="G16" s="960"/>
      <c r="H16" s="960"/>
      <c r="I16" s="960"/>
      <c r="J16" s="960"/>
      <c r="K16" s="960"/>
      <c r="L16" s="961"/>
      <c r="M16" s="286"/>
      <c r="N16" s="286"/>
      <c r="O16" s="286"/>
      <c r="P16" s="286"/>
      <c r="Q16" s="286"/>
      <c r="R16" s="286"/>
      <c r="S16" s="286"/>
      <c r="T16" s="286"/>
      <c r="U16" s="286"/>
      <c r="V16" s="286"/>
      <c r="W16" s="288"/>
      <c r="X16" s="284"/>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c r="BQ16" s="259"/>
      <c r="BR16" s="259"/>
      <c r="BS16" s="259"/>
      <c r="BT16" s="259"/>
      <c r="BU16" s="259"/>
      <c r="BV16" s="259"/>
      <c r="BW16" s="259"/>
      <c r="BX16" s="259"/>
      <c r="BY16" s="259"/>
      <c r="BZ16" s="259"/>
      <c r="CA16" s="259"/>
      <c r="CB16" s="259"/>
      <c r="CC16" s="259"/>
      <c r="CD16" s="259"/>
      <c r="CE16" s="259"/>
      <c r="CF16" s="259"/>
      <c r="CG16" s="259"/>
      <c r="CH16" s="259"/>
      <c r="CI16" s="259"/>
      <c r="CJ16" s="259"/>
      <c r="CK16" s="259"/>
      <c r="CL16" s="259"/>
      <c r="CM16" s="259"/>
      <c r="CN16" s="259"/>
      <c r="CO16" s="259"/>
      <c r="CP16" s="259"/>
      <c r="CQ16" s="259"/>
      <c r="CR16" s="259"/>
      <c r="CS16" s="259"/>
      <c r="CT16" s="259"/>
      <c r="CU16" s="259"/>
      <c r="CV16" s="259"/>
      <c r="CW16" s="259"/>
      <c r="CX16" s="259"/>
      <c r="CY16" s="864"/>
      <c r="CZ16" s="864"/>
      <c r="DA16" s="864"/>
      <c r="DB16" s="864"/>
      <c r="DC16" s="864"/>
      <c r="DD16" s="864"/>
      <c r="DE16" s="864"/>
      <c r="DF16" s="864"/>
      <c r="DG16" s="864"/>
      <c r="DH16" s="864"/>
      <c r="DI16" s="864"/>
      <c r="DJ16" s="864"/>
      <c r="DK16" s="864"/>
      <c r="DL16" s="864"/>
      <c r="DM16" s="864"/>
      <c r="DN16" s="864"/>
      <c r="DO16" s="864"/>
      <c r="DP16" s="864"/>
      <c r="DQ16" s="864"/>
      <c r="DR16" s="864"/>
      <c r="DS16" s="864"/>
    </row>
    <row r="17" spans="1:102" ht="39.75" customHeight="1" x14ac:dyDescent="0.2">
      <c r="A17" s="259"/>
      <c r="B17" s="259"/>
      <c r="C17" s="278"/>
      <c r="D17" s="302"/>
      <c r="E17" s="286"/>
      <c r="F17" s="286"/>
      <c r="G17" s="286"/>
      <c r="H17" s="286"/>
      <c r="I17" s="286"/>
      <c r="J17" s="286"/>
      <c r="K17" s="286"/>
      <c r="L17" s="286"/>
      <c r="M17" s="286"/>
      <c r="N17" s="286"/>
      <c r="O17" s="286"/>
      <c r="P17" s="286"/>
      <c r="Q17" s="286"/>
      <c r="R17" s="286"/>
      <c r="S17" s="286"/>
      <c r="T17" s="286"/>
      <c r="U17" s="286"/>
      <c r="V17" s="286"/>
      <c r="W17" s="288"/>
      <c r="X17" s="284"/>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c r="BQ17" s="259"/>
      <c r="BR17" s="259"/>
      <c r="BS17" s="259"/>
      <c r="BT17" s="259"/>
      <c r="BU17" s="259"/>
      <c r="BV17" s="259"/>
      <c r="BW17" s="259"/>
      <c r="BX17" s="259"/>
      <c r="BY17" s="259"/>
      <c r="BZ17" s="259"/>
      <c r="CA17" s="259"/>
      <c r="CB17" s="259"/>
      <c r="CC17" s="259"/>
      <c r="CD17" s="259"/>
      <c r="CE17" s="259"/>
      <c r="CF17" s="259"/>
      <c r="CG17" s="259"/>
      <c r="CH17" s="259"/>
      <c r="CI17" s="259"/>
      <c r="CJ17" s="259"/>
      <c r="CK17" s="259"/>
      <c r="CL17" s="259"/>
      <c r="CM17" s="259"/>
      <c r="CN17" s="259"/>
      <c r="CO17" s="259"/>
      <c r="CP17" s="259"/>
      <c r="CQ17" s="259"/>
      <c r="CR17" s="259"/>
      <c r="CS17" s="259"/>
      <c r="CT17" s="259"/>
      <c r="CU17" s="259"/>
      <c r="CV17" s="259"/>
      <c r="CW17" s="259"/>
      <c r="CX17" s="259"/>
    </row>
    <row r="18" spans="1:102" s="295" customFormat="1" ht="86.25" customHeight="1" x14ac:dyDescent="0.2">
      <c r="A18" s="259"/>
      <c r="B18" s="259"/>
      <c r="C18" s="278"/>
      <c r="D18" s="302"/>
      <c r="E18" s="294" t="str">
        <f>LEFT([9]W2!D12,LEN([9]W2!D12)-8)&amp;"W2,4)"</f>
        <v>Industria del suministro de agua (W2,4)</v>
      </c>
      <c r="F18" s="294" t="str">
        <f>LEFT([9]W2!D13,LEN([9]W2!D13))&amp;"(W2,5)"</f>
        <v>Hogares(W2,5)</v>
      </c>
      <c r="G18" s="294" t="str">
        <f>LEFT([9]W2!D14,LEN([9]W2!D14))&amp;" (W2,6)"</f>
        <v>Agricultura, ganadería, silvicultura y pesca (CIIU 01-03) (W2,6)</v>
      </c>
      <c r="H18" s="294" t="str">
        <f>LEFT([9]W2!D16,LEN([9]W2!D16))&amp;" (W2, 8)"</f>
        <v>Explotación de minas y canteras (CIIU 05-09) (W2, 8)</v>
      </c>
      <c r="I18" s="294" t="str">
        <f>LEFT([9]W2!D17,LEN([9]W2!D17))&amp;" (W2,9)"</f>
        <v>Industrias manufactureras (CIIU 10-33) (W2,9)</v>
      </c>
      <c r="J18" s="294" t="str">
        <f>LEFT([9]W2!D18,LEN([9]W2!D18))&amp;" (W2,10)"</f>
        <v>Suministro de electricidad, gas, vapor y aire acondicionado (CIIU 35) (W2,10)</v>
      </c>
      <c r="K18" s="294" t="str">
        <f>LEFT([9]W2!D20,LEN([9]W2!D20))&amp;" (W2,12)"</f>
        <v>Construcción (CIIU 41-43) (W2,12)</v>
      </c>
      <c r="L18" s="294" t="str">
        <f>LEFT([9]W2!D21,LEN([9]W2!D21))&amp;" (W2,13)"</f>
        <v>Otras actividades económicas (W2,13)</v>
      </c>
      <c r="M18" s="285"/>
      <c r="N18" s="285"/>
      <c r="O18" s="285"/>
      <c r="P18" s="285"/>
      <c r="Q18" s="285"/>
      <c r="R18" s="270"/>
      <c r="S18" s="285"/>
      <c r="T18" s="286"/>
      <c r="U18" s="286"/>
      <c r="V18" s="286"/>
      <c r="W18" s="288"/>
      <c r="X18" s="284"/>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row>
    <row r="19" spans="1:102" s="292" customFormat="1" ht="13.5" customHeight="1" x14ac:dyDescent="0.2">
      <c r="A19" s="259"/>
      <c r="B19" s="259"/>
      <c r="C19" s="278"/>
      <c r="D19" s="302"/>
      <c r="E19" s="285"/>
      <c r="F19" s="290"/>
      <c r="G19" s="290"/>
      <c r="H19" s="290"/>
      <c r="I19" s="290"/>
      <c r="J19" s="290"/>
      <c r="K19" s="290"/>
      <c r="L19" s="290"/>
      <c r="M19" s="290"/>
      <c r="N19" s="290"/>
      <c r="O19" s="290"/>
      <c r="P19" s="290"/>
      <c r="Q19" s="290"/>
      <c r="R19" s="290"/>
      <c r="S19" s="290"/>
      <c r="T19" s="286"/>
      <c r="U19" s="286"/>
      <c r="V19" s="286"/>
      <c r="W19" s="288"/>
      <c r="X19" s="284"/>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259"/>
      <c r="CF19" s="259"/>
      <c r="CG19" s="259"/>
      <c r="CH19" s="259"/>
      <c r="CI19" s="259"/>
      <c r="CJ19" s="259"/>
      <c r="CK19" s="259"/>
      <c r="CL19" s="259"/>
      <c r="CM19" s="259"/>
      <c r="CN19" s="259"/>
      <c r="CO19" s="259"/>
      <c r="CP19" s="259"/>
      <c r="CQ19" s="259"/>
      <c r="CR19" s="259"/>
      <c r="CS19" s="259"/>
      <c r="CT19" s="259"/>
      <c r="CU19" s="259"/>
      <c r="CV19" s="259"/>
      <c r="CW19" s="259"/>
      <c r="CX19" s="259"/>
    </row>
    <row r="20" spans="1:102" ht="45" customHeight="1" x14ac:dyDescent="0.2">
      <c r="A20" s="259"/>
      <c r="B20" s="259"/>
      <c r="C20" s="278"/>
      <c r="D20" s="302"/>
      <c r="E20" s="962" t="str">
        <f>LEFT([9]W2!D10,LEN([9]W2!D10)-7)&amp;" (W2,3)"</f>
        <v>Extracción de agua dulce (W2,3)</v>
      </c>
      <c r="F20" s="963"/>
      <c r="G20" s="963"/>
      <c r="H20" s="963"/>
      <c r="I20" s="963"/>
      <c r="J20" s="963"/>
      <c r="K20" s="963"/>
      <c r="L20" s="964"/>
      <c r="M20" s="286"/>
      <c r="N20" s="286"/>
      <c r="O20" s="286"/>
      <c r="P20" s="270"/>
      <c r="Q20" s="286"/>
      <c r="R20" s="286"/>
      <c r="S20" s="286"/>
      <c r="T20" s="286"/>
      <c r="U20" s="286"/>
      <c r="V20" s="270"/>
      <c r="W20" s="296"/>
      <c r="X20" s="284"/>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59"/>
      <c r="BZ20" s="259"/>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row>
    <row r="21" spans="1:102" ht="21" customHeight="1" x14ac:dyDescent="0.2">
      <c r="A21" s="259"/>
      <c r="B21" s="259"/>
      <c r="C21" s="278"/>
      <c r="D21" s="302"/>
      <c r="E21" s="270"/>
      <c r="F21" s="270"/>
      <c r="G21" s="270"/>
      <c r="H21" s="270"/>
      <c r="I21" s="270"/>
      <c r="J21" s="270"/>
      <c r="K21" s="270"/>
      <c r="L21" s="270"/>
      <c r="M21" s="286"/>
      <c r="N21" s="286"/>
      <c r="O21" s="286"/>
      <c r="P21" s="270"/>
      <c r="Q21" s="286"/>
      <c r="R21" s="286"/>
      <c r="S21" s="286"/>
      <c r="T21" s="286"/>
      <c r="U21" s="286"/>
      <c r="V21" s="297"/>
      <c r="W21" s="296"/>
      <c r="X21" s="284"/>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59"/>
      <c r="CT21" s="259"/>
      <c r="CU21" s="259"/>
      <c r="CV21" s="259"/>
      <c r="CW21" s="259"/>
      <c r="CX21" s="259"/>
    </row>
    <row r="22" spans="1:102" ht="45" customHeight="1" x14ac:dyDescent="0.2">
      <c r="A22" s="259"/>
      <c r="B22" s="259"/>
      <c r="C22" s="278"/>
      <c r="D22" s="302"/>
      <c r="E22" s="270"/>
      <c r="F22" s="270"/>
      <c r="G22" s="270"/>
      <c r="H22" s="270"/>
      <c r="I22" s="270"/>
      <c r="J22" s="270"/>
      <c r="K22" s="954" t="str">
        <f>[9]W2!D22&amp;" (W2,14)"</f>
        <v>Agua desalinizada (W2,14)</v>
      </c>
      <c r="L22" s="955"/>
      <c r="M22" s="864"/>
      <c r="N22" s="286"/>
      <c r="O22" s="286"/>
      <c r="P22" s="270"/>
      <c r="Q22" s="286"/>
      <c r="R22" s="286"/>
      <c r="S22" s="286"/>
      <c r="T22" s="286"/>
      <c r="U22" s="286"/>
      <c r="V22" s="294" t="str">
        <f>[9]W2!D30&amp;" (W2,21)"</f>
        <v>Hogares (W2,21)</v>
      </c>
      <c r="W22" s="296"/>
      <c r="X22" s="284"/>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59"/>
      <c r="CO22" s="259"/>
      <c r="CP22" s="259"/>
      <c r="CQ22" s="259"/>
      <c r="CR22" s="259"/>
      <c r="CS22" s="259"/>
      <c r="CT22" s="259"/>
      <c r="CU22" s="259"/>
      <c r="CV22" s="259"/>
      <c r="CW22" s="259"/>
      <c r="CX22" s="259"/>
    </row>
    <row r="23" spans="1:102" ht="9.75" customHeight="1" x14ac:dyDescent="0.2">
      <c r="A23" s="259"/>
      <c r="B23" s="259"/>
      <c r="C23" s="278"/>
      <c r="D23" s="302"/>
      <c r="E23" s="285"/>
      <c r="F23" s="286"/>
      <c r="G23" s="286"/>
      <c r="H23" s="286"/>
      <c r="I23" s="286"/>
      <c r="J23" s="286"/>
      <c r="K23" s="286"/>
      <c r="L23" s="286"/>
      <c r="M23" s="286"/>
      <c r="N23" s="286"/>
      <c r="O23" s="286"/>
      <c r="P23" s="965" t="str">
        <f>LEFT([9]W2!D26,LEN([9]W2!D26)-17)&amp;" (W2,18)"</f>
        <v>Total de agua dulce disponible para utilización (W2,18)</v>
      </c>
      <c r="Q23" s="286"/>
      <c r="R23" s="965" t="str">
        <f>LEFT([9]W2!D28,LEN([9]W2!D28)-9)&amp;" (W2,20)"</f>
        <v>Utilización de agua dulce total (W2,20)</v>
      </c>
      <c r="S23" s="286"/>
      <c r="T23" s="286"/>
      <c r="U23" s="286"/>
      <c r="V23" s="286"/>
      <c r="W23" s="288"/>
      <c r="X23" s="284"/>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row>
    <row r="24" spans="1:102" ht="46.5" customHeight="1" x14ac:dyDescent="0.2">
      <c r="A24" s="259"/>
      <c r="B24" s="259"/>
      <c r="C24" s="278"/>
      <c r="D24" s="302"/>
      <c r="E24" s="285"/>
      <c r="F24" s="286"/>
      <c r="G24" s="286"/>
      <c r="H24" s="286"/>
      <c r="I24" s="286"/>
      <c r="J24" s="286"/>
      <c r="K24" s="954" t="str">
        <f>[9]W2!D23&amp;" (W2,15)"</f>
        <v>Agua reutilizada (W2,15)</v>
      </c>
      <c r="L24" s="955"/>
      <c r="M24" s="286"/>
      <c r="N24" s="270"/>
      <c r="O24" s="286"/>
      <c r="P24" s="966"/>
      <c r="Q24" s="286"/>
      <c r="R24" s="966"/>
      <c r="S24" s="952" t="str">
        <f>[9]W2!D29</f>
        <v>de la cual utilizada por:</v>
      </c>
      <c r="T24" s="953"/>
      <c r="U24" s="298"/>
      <c r="V24" s="294" t="str">
        <f>[9]W2!D31&amp;" (W2,22)"</f>
        <v>Agricultura, ganadería, silvicultura y pesca (CIIU 01-03) (W2,22)</v>
      </c>
      <c r="W24" s="288"/>
      <c r="X24" s="284"/>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row>
    <row r="25" spans="1:102" ht="8.25" customHeight="1" x14ac:dyDescent="0.2">
      <c r="A25" s="259"/>
      <c r="B25" s="259"/>
      <c r="C25" s="278"/>
      <c r="D25" s="302"/>
      <c r="E25" s="286"/>
      <c r="F25" s="286"/>
      <c r="G25" s="286"/>
      <c r="H25" s="286"/>
      <c r="I25" s="286"/>
      <c r="J25" s="286"/>
      <c r="K25" s="286"/>
      <c r="L25" s="286"/>
      <c r="M25" s="286"/>
      <c r="N25" s="286"/>
      <c r="O25" s="286"/>
      <c r="P25" s="286"/>
      <c r="Q25" s="286"/>
      <c r="R25" s="286"/>
      <c r="S25" s="286"/>
      <c r="T25" s="286"/>
      <c r="U25" s="286"/>
      <c r="V25" s="286"/>
      <c r="W25" s="288"/>
      <c r="X25" s="284"/>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row>
    <row r="26" spans="1:102" ht="41.25" customHeight="1" x14ac:dyDescent="0.2">
      <c r="A26" s="259"/>
      <c r="B26" s="259"/>
      <c r="C26" s="278"/>
      <c r="D26" s="302"/>
      <c r="E26" s="864"/>
      <c r="F26" s="864"/>
      <c r="G26" s="864"/>
      <c r="H26" s="299"/>
      <c r="I26" s="299"/>
      <c r="J26" s="299"/>
      <c r="K26" s="954" t="str">
        <f>[9]W2!D24&amp;" - "&amp;[9]W2!D25&amp;" (= W2,16 - W2,17)"</f>
        <v>Importaciones de agua - Exportaciones de agua (= W2,16 - W2,17)</v>
      </c>
      <c r="L26" s="955"/>
      <c r="M26" s="286"/>
      <c r="N26" s="286"/>
      <c r="O26" s="286"/>
      <c r="P26" s="270"/>
      <c r="Q26" s="286"/>
      <c r="R26" s="286"/>
      <c r="S26" s="286"/>
      <c r="T26" s="286"/>
      <c r="U26" s="286"/>
      <c r="V26" s="294" t="str">
        <f>[9]W2!D34&amp;" (W2,24)"</f>
        <v>Industrias manufactureras (CIIU 10-33) (W2,24)</v>
      </c>
      <c r="W26" s="288"/>
      <c r="X26" s="284"/>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59"/>
      <c r="CC26" s="259"/>
      <c r="CD26" s="259"/>
      <c r="CE26" s="259"/>
      <c r="CF26" s="259"/>
      <c r="CG26" s="259"/>
      <c r="CH26" s="259"/>
      <c r="CI26" s="259"/>
      <c r="CJ26" s="259"/>
      <c r="CK26" s="259"/>
      <c r="CL26" s="259"/>
      <c r="CM26" s="259"/>
      <c r="CN26" s="259"/>
      <c r="CO26" s="259"/>
      <c r="CP26" s="259"/>
      <c r="CQ26" s="259"/>
      <c r="CR26" s="259"/>
      <c r="CS26" s="259"/>
      <c r="CT26" s="259"/>
      <c r="CU26" s="259"/>
      <c r="CV26" s="259"/>
      <c r="CW26" s="259"/>
      <c r="CX26" s="259"/>
    </row>
    <row r="27" spans="1:102" ht="13.5" customHeight="1" x14ac:dyDescent="0.2">
      <c r="A27" s="259"/>
      <c r="B27" s="259"/>
      <c r="C27" s="278"/>
      <c r="D27" s="302"/>
      <c r="E27" s="300"/>
      <c r="F27" s="864"/>
      <c r="G27" s="864"/>
      <c r="H27" s="300"/>
      <c r="I27" s="300"/>
      <c r="J27" s="300"/>
      <c r="K27" s="286"/>
      <c r="L27" s="286"/>
      <c r="M27" s="286"/>
      <c r="N27" s="286"/>
      <c r="O27" s="286"/>
      <c r="P27" s="286"/>
      <c r="Q27" s="956" t="str">
        <f>[9]W2!D27&amp;" (W2,19)"</f>
        <v>Pérdidas durante el transporte  (W2,19)</v>
      </c>
      <c r="R27" s="286"/>
      <c r="S27" s="286"/>
      <c r="T27" s="286"/>
      <c r="U27" s="286"/>
      <c r="V27" s="286"/>
      <c r="W27" s="288"/>
      <c r="X27" s="284"/>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c r="BU27" s="259"/>
      <c r="BV27" s="259"/>
      <c r="BW27" s="259"/>
      <c r="BX27" s="259"/>
      <c r="BY27" s="259"/>
      <c r="BZ27" s="259"/>
      <c r="CA27" s="259"/>
      <c r="CB27" s="259"/>
      <c r="CC27" s="259"/>
      <c r="CD27" s="259"/>
      <c r="CE27" s="259"/>
      <c r="CF27" s="259"/>
      <c r="CG27" s="259"/>
      <c r="CH27" s="259"/>
      <c r="CI27" s="259"/>
      <c r="CJ27" s="259"/>
      <c r="CK27" s="259"/>
      <c r="CL27" s="259"/>
      <c r="CM27" s="259"/>
      <c r="CN27" s="259"/>
      <c r="CO27" s="259"/>
      <c r="CP27" s="259"/>
      <c r="CQ27" s="259"/>
      <c r="CR27" s="259"/>
      <c r="CS27" s="259"/>
      <c r="CT27" s="259"/>
      <c r="CU27" s="259"/>
      <c r="CV27" s="259"/>
      <c r="CW27" s="259"/>
      <c r="CX27" s="259"/>
    </row>
    <row r="28" spans="1:102" ht="29.1" customHeight="1" x14ac:dyDescent="0.2">
      <c r="A28" s="259"/>
      <c r="B28" s="259"/>
      <c r="C28" s="278"/>
      <c r="D28" s="302"/>
      <c r="E28" s="300"/>
      <c r="F28" s="864"/>
      <c r="G28" s="864"/>
      <c r="H28" s="300"/>
      <c r="I28" s="300"/>
      <c r="J28" s="300"/>
      <c r="K28" s="286"/>
      <c r="L28" s="286"/>
      <c r="M28" s="286"/>
      <c r="N28" s="286"/>
      <c r="O28" s="286"/>
      <c r="P28" s="286"/>
      <c r="Q28" s="957"/>
      <c r="R28" s="286"/>
      <c r="S28" s="286"/>
      <c r="T28" s="286"/>
      <c r="U28" s="286"/>
      <c r="V28" s="301" t="str">
        <f>[9]W2!D34&amp;" (W2,25)"</f>
        <v>Industrias manufactureras (CIIU 10-33) (W2,25)</v>
      </c>
      <c r="W28" s="288"/>
      <c r="X28" s="284"/>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BT28" s="259"/>
      <c r="BU28" s="259"/>
      <c r="BV28" s="259"/>
      <c r="BW28" s="259"/>
      <c r="BX28" s="259"/>
      <c r="BY28" s="259"/>
      <c r="BZ28" s="259"/>
      <c r="CA28" s="259"/>
      <c r="CB28" s="259"/>
      <c r="CC28" s="259"/>
      <c r="CD28" s="259"/>
      <c r="CE28" s="259"/>
      <c r="CF28" s="259"/>
      <c r="CG28" s="259"/>
      <c r="CH28" s="259"/>
      <c r="CI28" s="259"/>
      <c r="CJ28" s="259"/>
      <c r="CK28" s="259"/>
      <c r="CL28" s="259"/>
      <c r="CM28" s="259"/>
      <c r="CN28" s="259"/>
      <c r="CO28" s="259"/>
      <c r="CP28" s="259"/>
      <c r="CQ28" s="259"/>
      <c r="CR28" s="259"/>
      <c r="CS28" s="259"/>
      <c r="CT28" s="259"/>
      <c r="CU28" s="259"/>
      <c r="CV28" s="259"/>
      <c r="CW28" s="259"/>
      <c r="CX28" s="259"/>
    </row>
    <row r="29" spans="1:102" ht="13.5" customHeight="1" x14ac:dyDescent="0.2">
      <c r="A29" s="259"/>
      <c r="B29" s="259"/>
      <c r="C29" s="278"/>
      <c r="D29" s="302"/>
      <c r="E29" s="300"/>
      <c r="F29" s="864"/>
      <c r="G29" s="864"/>
      <c r="H29" s="300"/>
      <c r="I29" s="300"/>
      <c r="J29" s="300"/>
      <c r="K29" s="286"/>
      <c r="L29" s="286"/>
      <c r="M29" s="286"/>
      <c r="N29" s="286"/>
      <c r="O29" s="286"/>
      <c r="P29" s="286"/>
      <c r="Q29" s="957"/>
      <c r="R29" s="286"/>
      <c r="S29" s="286"/>
      <c r="T29" s="286"/>
      <c r="U29" s="286"/>
      <c r="V29" s="286"/>
      <c r="W29" s="288"/>
      <c r="X29" s="284"/>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59"/>
      <c r="CN29" s="259"/>
      <c r="CO29" s="259"/>
      <c r="CP29" s="259"/>
      <c r="CQ29" s="259"/>
      <c r="CR29" s="259"/>
      <c r="CS29" s="259"/>
      <c r="CT29" s="259"/>
      <c r="CU29" s="259"/>
      <c r="CV29" s="259"/>
      <c r="CW29" s="259"/>
      <c r="CX29" s="259"/>
    </row>
    <row r="30" spans="1:102" ht="44.25" customHeight="1" x14ac:dyDescent="0.2">
      <c r="A30" s="259"/>
      <c r="B30" s="259"/>
      <c r="C30" s="278"/>
      <c r="D30" s="302"/>
      <c r="E30" s="286"/>
      <c r="F30" s="286"/>
      <c r="G30" s="286"/>
      <c r="H30" s="286"/>
      <c r="I30" s="286"/>
      <c r="J30" s="286"/>
      <c r="K30" s="286"/>
      <c r="L30" s="286"/>
      <c r="M30" s="286"/>
      <c r="N30" s="286"/>
      <c r="O30" s="286"/>
      <c r="P30" s="270"/>
      <c r="Q30" s="958"/>
      <c r="R30" s="864"/>
      <c r="S30" s="270"/>
      <c r="T30" s="286"/>
      <c r="U30" s="286"/>
      <c r="V30" s="294" t="str">
        <f>[9]W2!D36&amp;" (W2,26)"</f>
        <v>de la cual Industria de la energía eléctrica (CIIU 351) (W2,26)</v>
      </c>
      <c r="W30" s="288"/>
      <c r="X30" s="284"/>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59"/>
      <c r="BX30" s="259"/>
      <c r="BY30" s="259"/>
      <c r="BZ30" s="259"/>
      <c r="CA30" s="259"/>
      <c r="CB30" s="259"/>
      <c r="CC30" s="259"/>
      <c r="CD30" s="259"/>
      <c r="CE30" s="259"/>
      <c r="CF30" s="259"/>
      <c r="CG30" s="259"/>
      <c r="CH30" s="259"/>
      <c r="CI30" s="259"/>
      <c r="CJ30" s="259"/>
      <c r="CK30" s="259"/>
      <c r="CL30" s="259"/>
      <c r="CM30" s="259"/>
      <c r="CN30" s="259"/>
      <c r="CO30" s="259"/>
      <c r="CP30" s="259"/>
      <c r="CQ30" s="259"/>
      <c r="CR30" s="259"/>
      <c r="CS30" s="259"/>
      <c r="CT30" s="259"/>
      <c r="CU30" s="259"/>
      <c r="CV30" s="259"/>
      <c r="CW30" s="259"/>
      <c r="CX30" s="259"/>
    </row>
    <row r="31" spans="1:102" ht="17.100000000000001" customHeight="1" x14ac:dyDescent="0.2">
      <c r="A31" s="259"/>
      <c r="B31" s="259"/>
      <c r="C31" s="278"/>
      <c r="D31" s="302"/>
      <c r="E31" s="286"/>
      <c r="F31" s="286"/>
      <c r="G31" s="286"/>
      <c r="H31" s="286"/>
      <c r="I31" s="286"/>
      <c r="J31" s="286"/>
      <c r="K31" s="286"/>
      <c r="L31" s="286"/>
      <c r="M31" s="286"/>
      <c r="N31" s="286"/>
      <c r="O31" s="286"/>
      <c r="P31" s="270"/>
      <c r="Q31" s="270"/>
      <c r="R31" s="864"/>
      <c r="S31" s="270"/>
      <c r="T31" s="286"/>
      <c r="U31" s="286"/>
      <c r="V31" s="270"/>
      <c r="W31" s="288"/>
      <c r="X31" s="284"/>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c r="CK31" s="259"/>
      <c r="CL31" s="259"/>
      <c r="CM31" s="259"/>
      <c r="CN31" s="259"/>
      <c r="CO31" s="259"/>
      <c r="CP31" s="259"/>
      <c r="CQ31" s="259"/>
      <c r="CR31" s="259"/>
      <c r="CS31" s="259"/>
      <c r="CT31" s="259"/>
      <c r="CU31" s="259"/>
      <c r="CV31" s="259"/>
      <c r="CW31" s="259"/>
      <c r="CX31" s="259"/>
    </row>
    <row r="32" spans="1:102" ht="44.25" customHeight="1" x14ac:dyDescent="0.2">
      <c r="A32" s="259"/>
      <c r="B32" s="259"/>
      <c r="C32" s="278"/>
      <c r="D32" s="302"/>
      <c r="E32" s="286"/>
      <c r="F32" s="286"/>
      <c r="G32" s="286"/>
      <c r="H32" s="286"/>
      <c r="I32" s="286"/>
      <c r="J32" s="286"/>
      <c r="K32" s="286"/>
      <c r="L32" s="286"/>
      <c r="M32" s="286"/>
      <c r="N32" s="286"/>
      <c r="O32" s="286"/>
      <c r="P32" s="270"/>
      <c r="Q32" s="270"/>
      <c r="R32" s="864"/>
      <c r="S32" s="270"/>
      <c r="T32" s="286"/>
      <c r="U32" s="286"/>
      <c r="V32" s="294" t="str">
        <f>[9]W2!D37&amp;" (W2,28)"</f>
        <v>Construcción (CIIU 41-43) (W2,28)</v>
      </c>
      <c r="W32" s="288"/>
      <c r="X32" s="284"/>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59"/>
      <c r="BX32" s="259"/>
      <c r="BY32" s="259"/>
      <c r="BZ32" s="259"/>
      <c r="CA32" s="259"/>
      <c r="CB32" s="259"/>
      <c r="CC32" s="259"/>
      <c r="CD32" s="259"/>
      <c r="CE32" s="259"/>
      <c r="CF32" s="259"/>
      <c r="CG32" s="259"/>
      <c r="CH32" s="259"/>
      <c r="CI32" s="259"/>
      <c r="CJ32" s="259"/>
      <c r="CK32" s="259"/>
      <c r="CL32" s="259"/>
      <c r="CM32" s="259"/>
      <c r="CN32" s="259"/>
      <c r="CO32" s="259"/>
      <c r="CP32" s="259"/>
      <c r="CQ32" s="259"/>
      <c r="CR32" s="259"/>
      <c r="CS32" s="259"/>
      <c r="CT32" s="259"/>
      <c r="CU32" s="259"/>
      <c r="CV32" s="259"/>
      <c r="CW32" s="259"/>
      <c r="CX32" s="259"/>
    </row>
    <row r="33" spans="1:123" x14ac:dyDescent="0.2">
      <c r="A33" s="259"/>
      <c r="B33" s="259"/>
      <c r="C33" s="278"/>
      <c r="D33" s="302"/>
      <c r="E33" s="286"/>
      <c r="F33" s="286"/>
      <c r="G33" s="286"/>
      <c r="H33" s="286"/>
      <c r="I33" s="286"/>
      <c r="J33" s="286"/>
      <c r="K33" s="286"/>
      <c r="L33" s="286"/>
      <c r="M33" s="286"/>
      <c r="N33" s="286"/>
      <c r="O33" s="286"/>
      <c r="P33" s="286"/>
      <c r="Q33" s="286"/>
      <c r="R33" s="286"/>
      <c r="S33" s="286"/>
      <c r="T33" s="286"/>
      <c r="U33" s="286"/>
      <c r="V33" s="286"/>
      <c r="W33" s="288"/>
      <c r="X33" s="284"/>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59"/>
      <c r="BW33" s="259"/>
      <c r="BX33" s="259"/>
      <c r="BY33" s="259"/>
      <c r="BZ33" s="259"/>
      <c r="CA33" s="259"/>
      <c r="CB33" s="259"/>
      <c r="CC33" s="259"/>
      <c r="CD33" s="259"/>
      <c r="CE33" s="259"/>
      <c r="CF33" s="259"/>
      <c r="CG33" s="259"/>
      <c r="CH33" s="259"/>
      <c r="CI33" s="259"/>
      <c r="CJ33" s="259"/>
      <c r="CK33" s="259"/>
      <c r="CL33" s="259"/>
      <c r="CM33" s="259"/>
      <c r="CN33" s="259"/>
      <c r="CO33" s="259"/>
      <c r="CP33" s="259"/>
      <c r="CQ33" s="259"/>
      <c r="CR33" s="259"/>
      <c r="CS33" s="259"/>
      <c r="CT33" s="259"/>
      <c r="CU33" s="259"/>
      <c r="CV33" s="259"/>
      <c r="CW33" s="259"/>
      <c r="CX33" s="259"/>
      <c r="CY33" s="864"/>
      <c r="CZ33" s="864"/>
      <c r="DA33" s="864"/>
      <c r="DB33" s="864"/>
      <c r="DC33" s="864"/>
      <c r="DD33" s="864"/>
      <c r="DE33" s="864"/>
      <c r="DF33" s="864"/>
      <c r="DG33" s="864"/>
      <c r="DH33" s="864"/>
      <c r="DI33" s="864"/>
      <c r="DJ33" s="864"/>
      <c r="DK33" s="864"/>
      <c r="DL33" s="864"/>
      <c r="DM33" s="864"/>
      <c r="DN33" s="864"/>
      <c r="DO33" s="864"/>
      <c r="DP33" s="864"/>
      <c r="DQ33" s="864"/>
      <c r="DR33" s="864"/>
      <c r="DS33" s="864"/>
    </row>
    <row r="34" spans="1:123" ht="33" customHeight="1" x14ac:dyDescent="0.2">
      <c r="A34" s="259"/>
      <c r="B34" s="259"/>
      <c r="C34" s="278"/>
      <c r="D34" s="302"/>
      <c r="E34" s="286"/>
      <c r="F34" s="286"/>
      <c r="G34" s="286"/>
      <c r="H34" s="286"/>
      <c r="I34" s="286"/>
      <c r="J34" s="286"/>
      <c r="K34" s="286"/>
      <c r="L34" s="286"/>
      <c r="M34" s="286"/>
      <c r="N34" s="286"/>
      <c r="O34" s="286"/>
      <c r="P34" s="286"/>
      <c r="Q34" s="286"/>
      <c r="R34" s="286"/>
      <c r="S34" s="286"/>
      <c r="T34" s="286"/>
      <c r="U34" s="286"/>
      <c r="V34" s="294" t="str">
        <f>[9]W2!D38&amp;" (W2,29)"</f>
        <v>Otras actividades económicas (W2,29)</v>
      </c>
      <c r="W34" s="288"/>
      <c r="X34" s="284"/>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A34" s="259"/>
      <c r="CB34" s="259"/>
      <c r="CC34" s="259"/>
      <c r="CD34" s="259"/>
      <c r="CE34" s="259"/>
      <c r="CF34" s="259"/>
      <c r="CG34" s="259"/>
      <c r="CH34" s="259"/>
      <c r="CI34" s="259"/>
      <c r="CJ34" s="259"/>
      <c r="CK34" s="259"/>
      <c r="CL34" s="259"/>
      <c r="CM34" s="259"/>
      <c r="CN34" s="259"/>
      <c r="CO34" s="259"/>
      <c r="CP34" s="259"/>
      <c r="CQ34" s="259"/>
      <c r="CR34" s="259"/>
      <c r="CS34" s="259"/>
      <c r="CT34" s="259"/>
      <c r="CU34" s="259"/>
      <c r="CV34" s="259"/>
      <c r="CW34" s="259"/>
      <c r="CX34" s="259"/>
      <c r="CY34" s="864"/>
      <c r="CZ34" s="864"/>
      <c r="DA34" s="864"/>
      <c r="DB34" s="864"/>
      <c r="DC34" s="864"/>
      <c r="DD34" s="864"/>
      <c r="DE34" s="864"/>
      <c r="DF34" s="864"/>
      <c r="DG34" s="864"/>
      <c r="DH34" s="864"/>
      <c r="DI34" s="864"/>
      <c r="DJ34" s="864"/>
      <c r="DK34" s="864"/>
      <c r="DL34" s="864"/>
      <c r="DM34" s="864"/>
      <c r="DN34" s="864"/>
      <c r="DO34" s="864"/>
      <c r="DP34" s="864"/>
      <c r="DQ34" s="864"/>
      <c r="DR34" s="864"/>
      <c r="DS34" s="864"/>
    </row>
    <row r="35" spans="1:123" ht="9" customHeight="1" x14ac:dyDescent="0.2">
      <c r="A35" s="259"/>
      <c r="B35" s="259"/>
      <c r="C35" s="278"/>
      <c r="D35" s="302"/>
      <c r="E35" s="162"/>
      <c r="F35" s="162"/>
      <c r="G35" s="162"/>
      <c r="H35" s="162"/>
      <c r="I35" s="162"/>
      <c r="J35" s="162"/>
      <c r="K35" s="162"/>
      <c r="L35" s="162"/>
      <c r="M35" s="162"/>
      <c r="N35" s="162"/>
      <c r="O35" s="162"/>
      <c r="P35" s="162"/>
      <c r="Q35" s="162"/>
      <c r="R35" s="162"/>
      <c r="S35" s="162"/>
      <c r="T35" s="162"/>
      <c r="U35" s="162"/>
      <c r="V35" s="162"/>
      <c r="W35" s="288"/>
      <c r="X35" s="284"/>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864"/>
      <c r="CZ35" s="864"/>
      <c r="DA35" s="864"/>
      <c r="DB35" s="864"/>
      <c r="DC35" s="864"/>
      <c r="DD35" s="864"/>
      <c r="DE35" s="864"/>
      <c r="DF35" s="864"/>
      <c r="DG35" s="864"/>
      <c r="DH35" s="864"/>
      <c r="DI35" s="864"/>
      <c r="DJ35" s="864"/>
      <c r="DK35" s="864"/>
      <c r="DL35" s="864"/>
      <c r="DM35" s="864"/>
      <c r="DN35" s="864"/>
      <c r="DO35" s="864"/>
      <c r="DP35" s="864"/>
      <c r="DQ35" s="864"/>
      <c r="DR35" s="864"/>
      <c r="DS35" s="864"/>
    </row>
    <row r="36" spans="1:123" ht="3.6" customHeight="1" x14ac:dyDescent="0.2">
      <c r="A36" s="259"/>
      <c r="B36" s="259"/>
      <c r="C36" s="278"/>
      <c r="D36" s="882"/>
      <c r="E36" s="883"/>
      <c r="F36" s="883"/>
      <c r="G36" s="883"/>
      <c r="H36" s="883"/>
      <c r="I36" s="883"/>
      <c r="J36" s="883"/>
      <c r="K36" s="883"/>
      <c r="L36" s="883"/>
      <c r="M36" s="883"/>
      <c r="N36" s="883"/>
      <c r="O36" s="883"/>
      <c r="P36" s="883"/>
      <c r="Q36" s="883"/>
      <c r="R36" s="883"/>
      <c r="S36" s="883"/>
      <c r="T36" s="883"/>
      <c r="U36" s="883"/>
      <c r="V36" s="883"/>
      <c r="W36" s="884"/>
      <c r="X36" s="284"/>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864"/>
      <c r="CZ36" s="864"/>
      <c r="DA36" s="864"/>
      <c r="DB36" s="864"/>
      <c r="DC36" s="864"/>
      <c r="DD36" s="864"/>
      <c r="DE36" s="864"/>
      <c r="DF36" s="864"/>
      <c r="DG36" s="864"/>
      <c r="DH36" s="864"/>
      <c r="DI36" s="864"/>
      <c r="DJ36" s="864"/>
      <c r="DK36" s="864"/>
      <c r="DL36" s="864"/>
      <c r="DM36" s="864"/>
      <c r="DN36" s="864"/>
      <c r="DO36" s="864"/>
      <c r="DP36" s="864"/>
      <c r="DQ36" s="864"/>
      <c r="DR36" s="864"/>
      <c r="DS36" s="864"/>
    </row>
    <row r="37" spans="1:123" ht="13.5" customHeight="1" thickBot="1" x14ac:dyDescent="0.25">
      <c r="A37" s="259"/>
      <c r="B37" s="259"/>
      <c r="C37" s="303"/>
      <c r="D37" s="304"/>
      <c r="E37" s="305"/>
      <c r="F37" s="305"/>
      <c r="G37" s="305"/>
      <c r="H37" s="305"/>
      <c r="I37" s="305"/>
      <c r="J37" s="305"/>
      <c r="K37" s="305"/>
      <c r="L37" s="305"/>
      <c r="M37" s="305"/>
      <c r="N37" s="305"/>
      <c r="O37" s="305"/>
      <c r="P37" s="305"/>
      <c r="Q37" s="305"/>
      <c r="R37" s="305"/>
      <c r="S37" s="305"/>
      <c r="T37" s="305"/>
      <c r="U37" s="305"/>
      <c r="V37" s="305"/>
      <c r="W37" s="305"/>
      <c r="X37" s="306"/>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59"/>
      <c r="BR37" s="259"/>
      <c r="BS37" s="259"/>
      <c r="BT37" s="259"/>
      <c r="BU37" s="259"/>
      <c r="BV37" s="259"/>
      <c r="BW37" s="259"/>
      <c r="BX37" s="259"/>
      <c r="BY37" s="259"/>
      <c r="BZ37" s="259"/>
      <c r="CA37" s="259"/>
      <c r="CB37" s="259"/>
      <c r="CC37" s="259"/>
      <c r="CD37" s="259"/>
      <c r="CE37" s="259"/>
      <c r="CF37" s="259"/>
      <c r="CG37" s="259"/>
      <c r="CH37" s="259"/>
      <c r="CI37" s="259"/>
      <c r="CJ37" s="259"/>
      <c r="CK37" s="259"/>
      <c r="CL37" s="259"/>
      <c r="CM37" s="259"/>
      <c r="CN37" s="259"/>
      <c r="CO37" s="259"/>
      <c r="CP37" s="259"/>
      <c r="CQ37" s="259"/>
      <c r="CR37" s="259"/>
      <c r="CS37" s="259"/>
      <c r="CT37" s="259"/>
      <c r="CU37" s="259"/>
      <c r="CV37" s="259"/>
      <c r="CW37" s="259"/>
      <c r="CX37" s="259"/>
      <c r="CY37" s="864"/>
      <c r="CZ37" s="864"/>
      <c r="DA37" s="864"/>
      <c r="DB37" s="864"/>
      <c r="DC37" s="864"/>
      <c r="DD37" s="864"/>
      <c r="DE37" s="864"/>
      <c r="DF37" s="864"/>
      <c r="DG37" s="864"/>
      <c r="DH37" s="864"/>
      <c r="DI37" s="864"/>
      <c r="DJ37" s="864"/>
      <c r="DK37" s="864"/>
      <c r="DL37" s="864"/>
      <c r="DM37" s="864"/>
      <c r="DN37" s="864"/>
      <c r="DO37" s="864"/>
      <c r="DP37" s="864"/>
      <c r="DQ37" s="864"/>
      <c r="DR37" s="864"/>
      <c r="DS37" s="864"/>
    </row>
    <row r="38" spans="1:123" x14ac:dyDescent="0.2">
      <c r="A38" s="259"/>
      <c r="B38" s="259"/>
      <c r="C38" s="259"/>
      <c r="D38" s="259"/>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c r="BT38" s="259"/>
      <c r="BU38" s="259"/>
      <c r="BV38" s="259"/>
      <c r="BW38" s="259"/>
      <c r="BX38" s="259"/>
      <c r="BY38" s="259"/>
      <c r="BZ38" s="259"/>
      <c r="CA38" s="259"/>
      <c r="CB38" s="259"/>
      <c r="CC38" s="259"/>
      <c r="CD38" s="259"/>
      <c r="CE38" s="259"/>
      <c r="CF38" s="259"/>
      <c r="CG38" s="259"/>
      <c r="CH38" s="259"/>
      <c r="CI38" s="259"/>
      <c r="CJ38" s="259"/>
      <c r="CK38" s="259"/>
      <c r="CL38" s="259"/>
      <c r="CM38" s="259"/>
      <c r="CN38" s="259"/>
      <c r="CO38" s="259"/>
      <c r="CP38" s="259"/>
      <c r="CQ38" s="259"/>
      <c r="CR38" s="259"/>
      <c r="CS38" s="259"/>
      <c r="CT38" s="259"/>
      <c r="CU38" s="259"/>
      <c r="CV38" s="259"/>
      <c r="CW38" s="259"/>
      <c r="CX38" s="259"/>
      <c r="CY38" s="259"/>
      <c r="CZ38" s="259"/>
      <c r="DA38" s="259"/>
      <c r="DB38" s="259"/>
      <c r="DC38" s="259"/>
      <c r="DD38" s="259"/>
      <c r="DE38" s="259"/>
      <c r="DF38" s="259"/>
      <c r="DG38" s="259"/>
      <c r="DH38" s="259"/>
      <c r="DI38" s="259"/>
      <c r="DJ38" s="259"/>
      <c r="DK38" s="259"/>
      <c r="DL38" s="259"/>
      <c r="DM38" s="259"/>
      <c r="DN38" s="259"/>
      <c r="DO38" s="259"/>
      <c r="DP38" s="259"/>
      <c r="DQ38" s="259"/>
      <c r="DR38" s="259"/>
      <c r="DS38" s="259"/>
    </row>
    <row r="39" spans="1:123" ht="6" customHeight="1" x14ac:dyDescent="0.2">
      <c r="A39" s="259"/>
      <c r="B39" s="259"/>
      <c r="C39" s="259"/>
      <c r="D39" s="259"/>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c r="CA39" s="259"/>
      <c r="CB39" s="259"/>
      <c r="CC39" s="259"/>
      <c r="CD39" s="259"/>
      <c r="CE39" s="259"/>
      <c r="CF39" s="259"/>
      <c r="CG39" s="259"/>
      <c r="CH39" s="259"/>
      <c r="CI39" s="259"/>
      <c r="CJ39" s="259"/>
      <c r="CK39" s="259"/>
      <c r="CL39" s="259"/>
      <c r="CM39" s="259"/>
      <c r="CN39" s="259"/>
      <c r="CO39" s="259"/>
      <c r="CP39" s="259"/>
      <c r="CQ39" s="259"/>
      <c r="CR39" s="259"/>
      <c r="CS39" s="259"/>
      <c r="CT39" s="259"/>
      <c r="CU39" s="259"/>
      <c r="CV39" s="259"/>
      <c r="CW39" s="259"/>
      <c r="CX39" s="259"/>
      <c r="CY39" s="259"/>
      <c r="CZ39" s="259"/>
      <c r="DA39" s="259"/>
      <c r="DB39" s="259"/>
      <c r="DC39" s="259"/>
      <c r="DD39" s="259"/>
      <c r="DE39" s="259"/>
      <c r="DF39" s="259"/>
      <c r="DG39" s="259"/>
      <c r="DH39" s="259"/>
      <c r="DI39" s="259"/>
      <c r="DJ39" s="259"/>
      <c r="DK39" s="259"/>
      <c r="DL39" s="259"/>
      <c r="DM39" s="259"/>
      <c r="DN39" s="259"/>
      <c r="DO39" s="259"/>
      <c r="DP39" s="259"/>
      <c r="DQ39" s="259"/>
      <c r="DR39" s="259"/>
      <c r="DS39" s="259"/>
    </row>
    <row r="40" spans="1:123" x14ac:dyDescent="0.2">
      <c r="A40" s="259"/>
      <c r="B40" s="259"/>
      <c r="C40" s="259"/>
      <c r="D40" s="259"/>
      <c r="E40" s="162"/>
      <c r="F40" s="162"/>
      <c r="G40" s="162"/>
      <c r="H40" s="162"/>
      <c r="I40" s="162"/>
      <c r="J40" s="162"/>
      <c r="K40" s="162"/>
      <c r="L40" s="162"/>
      <c r="M40" s="162"/>
      <c r="N40" s="162"/>
      <c r="O40" s="162"/>
      <c r="P40" s="162"/>
      <c r="Q40" s="162"/>
      <c r="R40" s="162"/>
      <c r="S40" s="162"/>
      <c r="T40" s="259"/>
      <c r="U40" s="259"/>
      <c r="V40" s="259"/>
      <c r="W40" s="259"/>
      <c r="X40" s="259"/>
      <c r="Y40" s="162"/>
      <c r="Z40" s="162"/>
      <c r="AA40" s="162"/>
      <c r="AB40" s="162"/>
      <c r="AC40" s="162"/>
      <c r="AD40" s="162"/>
      <c r="AE40" s="162"/>
      <c r="AF40" s="162"/>
      <c r="AG40" s="162"/>
      <c r="AH40" s="162"/>
      <c r="AI40" s="162"/>
      <c r="AJ40" s="162"/>
      <c r="AK40" s="162"/>
      <c r="AL40" s="162"/>
      <c r="AM40" s="162"/>
      <c r="AN40" s="162"/>
      <c r="AO40" s="162"/>
      <c r="AP40" s="162"/>
      <c r="AQ40" s="162"/>
      <c r="AR40" s="162"/>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c r="BY40" s="259"/>
      <c r="BZ40" s="259"/>
      <c r="CA40" s="259"/>
      <c r="CB40" s="259"/>
      <c r="CC40" s="259"/>
      <c r="CD40" s="259"/>
      <c r="CE40" s="259"/>
      <c r="CF40" s="259"/>
      <c r="CG40" s="259"/>
      <c r="CH40" s="259"/>
      <c r="CI40" s="259"/>
      <c r="CJ40" s="259"/>
      <c r="CK40" s="259"/>
      <c r="CL40" s="259"/>
      <c r="CM40" s="259"/>
      <c r="CN40" s="259"/>
      <c r="CO40" s="259"/>
      <c r="CP40" s="259"/>
      <c r="CQ40" s="259"/>
      <c r="CR40" s="259"/>
      <c r="CS40" s="259"/>
      <c r="CT40" s="259"/>
      <c r="CU40" s="259"/>
      <c r="CV40" s="259"/>
      <c r="CW40" s="259"/>
      <c r="CX40" s="259"/>
      <c r="CY40" s="259"/>
      <c r="CZ40" s="259"/>
      <c r="DA40" s="259"/>
      <c r="DB40" s="259"/>
      <c r="DC40" s="259"/>
      <c r="DD40" s="259"/>
      <c r="DE40" s="259"/>
      <c r="DF40" s="259"/>
      <c r="DG40" s="259"/>
      <c r="DH40" s="259"/>
      <c r="DI40" s="259"/>
      <c r="DJ40" s="259"/>
      <c r="DK40" s="259"/>
      <c r="DL40" s="259"/>
      <c r="DM40" s="259"/>
      <c r="DN40" s="259"/>
      <c r="DO40" s="259"/>
      <c r="DP40" s="259"/>
      <c r="DQ40" s="259"/>
      <c r="DR40" s="259"/>
      <c r="DS40" s="259"/>
    </row>
    <row r="41" spans="1:123" x14ac:dyDescent="0.2">
      <c r="A41" s="259"/>
      <c r="B41" s="259"/>
      <c r="C41" s="259"/>
      <c r="D41" s="259"/>
      <c r="E41" s="162"/>
      <c r="F41" s="162"/>
      <c r="G41" s="162"/>
      <c r="H41" s="162"/>
      <c r="I41" s="162"/>
      <c r="J41" s="162"/>
      <c r="K41" s="162"/>
      <c r="L41" s="162"/>
      <c r="M41" s="162"/>
      <c r="N41" s="162"/>
      <c r="O41" s="162"/>
      <c r="P41" s="162"/>
      <c r="Q41" s="162"/>
      <c r="R41" s="162"/>
      <c r="S41" s="162"/>
      <c r="T41" s="259"/>
      <c r="U41" s="259"/>
      <c r="V41" s="259"/>
      <c r="W41" s="259"/>
      <c r="X41" s="259"/>
      <c r="Y41" s="162"/>
      <c r="Z41" s="162"/>
      <c r="AA41" s="162"/>
      <c r="AB41" s="162"/>
      <c r="AC41" s="162"/>
      <c r="AD41" s="162"/>
      <c r="AE41" s="162"/>
      <c r="AF41" s="162"/>
      <c r="AG41" s="162"/>
      <c r="AH41" s="162"/>
      <c r="AI41" s="162"/>
      <c r="AJ41" s="162"/>
      <c r="AK41" s="162"/>
      <c r="AL41" s="162"/>
      <c r="AM41" s="162"/>
      <c r="AN41" s="162"/>
      <c r="AO41" s="162"/>
      <c r="AP41" s="162"/>
      <c r="AQ41" s="162"/>
      <c r="AR41" s="162"/>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59"/>
      <c r="BY41" s="259"/>
      <c r="BZ41" s="259"/>
      <c r="CA41" s="259"/>
      <c r="CB41" s="259"/>
      <c r="CC41" s="259"/>
      <c r="CD41" s="259"/>
      <c r="CE41" s="259"/>
      <c r="CF41" s="259"/>
      <c r="CG41" s="259"/>
      <c r="CH41" s="259"/>
      <c r="CI41" s="259"/>
      <c r="CJ41" s="259"/>
      <c r="CK41" s="259"/>
      <c r="CL41" s="259"/>
      <c r="CM41" s="259"/>
      <c r="CN41" s="259"/>
      <c r="CO41" s="259"/>
      <c r="CP41" s="259"/>
      <c r="CQ41" s="259"/>
      <c r="CR41" s="259"/>
      <c r="CS41" s="259"/>
      <c r="CT41" s="259"/>
      <c r="CU41" s="259"/>
      <c r="CV41" s="259"/>
      <c r="CW41" s="259"/>
      <c r="CX41" s="259"/>
      <c r="CY41" s="259"/>
      <c r="CZ41" s="259"/>
      <c r="DA41" s="259"/>
      <c r="DB41" s="259"/>
      <c r="DC41" s="259"/>
      <c r="DD41" s="259"/>
      <c r="DE41" s="259"/>
      <c r="DF41" s="259"/>
      <c r="DG41" s="259"/>
      <c r="DH41" s="259"/>
      <c r="DI41" s="259"/>
      <c r="DJ41" s="259"/>
      <c r="DK41" s="259"/>
      <c r="DL41" s="259"/>
      <c r="DM41" s="259"/>
      <c r="DN41" s="259"/>
      <c r="DO41" s="259"/>
      <c r="DP41" s="259"/>
      <c r="DQ41" s="259"/>
      <c r="DR41" s="259"/>
      <c r="DS41" s="259"/>
    </row>
    <row r="42" spans="1:123" x14ac:dyDescent="0.2">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162"/>
      <c r="Z42" s="162"/>
      <c r="AA42" s="162"/>
      <c r="AB42" s="162"/>
      <c r="AC42" s="162"/>
      <c r="AD42" s="162"/>
      <c r="AE42" s="162"/>
      <c r="AF42" s="162"/>
      <c r="AG42" s="162"/>
      <c r="AH42" s="162"/>
      <c r="AI42" s="162"/>
      <c r="AJ42" s="162"/>
      <c r="AK42" s="162"/>
      <c r="AL42" s="162"/>
      <c r="AM42" s="162"/>
      <c r="AN42" s="162"/>
      <c r="AO42" s="162"/>
      <c r="AP42" s="162"/>
      <c r="AQ42" s="162"/>
      <c r="AR42" s="162"/>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row>
    <row r="43" spans="1:123" x14ac:dyDescent="0.2">
      <c r="A43" s="25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162"/>
      <c r="Z43" s="162"/>
      <c r="AA43" s="162"/>
      <c r="AB43" s="162"/>
      <c r="AC43" s="162"/>
      <c r="AD43" s="162"/>
      <c r="AE43" s="162"/>
      <c r="AF43" s="162"/>
      <c r="AG43" s="162"/>
      <c r="AH43" s="162"/>
      <c r="AI43" s="162"/>
      <c r="AJ43" s="162"/>
      <c r="AK43" s="162"/>
      <c r="AL43" s="162"/>
      <c r="AM43" s="162"/>
      <c r="AN43" s="162"/>
      <c r="AO43" s="162"/>
      <c r="AP43" s="162"/>
      <c r="AQ43" s="162"/>
      <c r="AR43" s="162"/>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c r="DM43" s="259"/>
      <c r="DN43" s="259"/>
      <c r="DO43" s="259"/>
      <c r="DP43" s="259"/>
      <c r="DQ43" s="259"/>
      <c r="DR43" s="259"/>
      <c r="DS43" s="259"/>
    </row>
    <row r="44" spans="1:123" x14ac:dyDescent="0.2">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162"/>
      <c r="Z44" s="162"/>
      <c r="AA44" s="162"/>
      <c r="AB44" s="162"/>
      <c r="AC44" s="162"/>
      <c r="AD44" s="162"/>
      <c r="AE44" s="162"/>
      <c r="AF44" s="162"/>
      <c r="AG44" s="162"/>
      <c r="AH44" s="162"/>
      <c r="AI44" s="162"/>
      <c r="AJ44" s="162"/>
      <c r="AK44" s="162"/>
      <c r="AL44" s="162"/>
      <c r="AM44" s="162"/>
      <c r="AN44" s="162"/>
      <c r="AO44" s="162"/>
      <c r="AP44" s="162"/>
      <c r="AQ44" s="162"/>
      <c r="AR44" s="162"/>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A44" s="259"/>
      <c r="CB44" s="259"/>
      <c r="CC44" s="259"/>
      <c r="CD44" s="259"/>
      <c r="CE44" s="259"/>
      <c r="CF44" s="259"/>
      <c r="CG44" s="259"/>
      <c r="CH44" s="259"/>
      <c r="CI44" s="259"/>
      <c r="CJ44" s="259"/>
      <c r="CK44" s="259"/>
      <c r="CL44" s="259"/>
      <c r="CM44" s="259"/>
      <c r="CN44" s="259"/>
      <c r="CO44" s="259"/>
      <c r="CP44" s="259"/>
      <c r="CQ44" s="259"/>
      <c r="CR44" s="259"/>
      <c r="CS44" s="259"/>
      <c r="CT44" s="259"/>
      <c r="CU44" s="259"/>
      <c r="CV44" s="259"/>
      <c r="CW44" s="259"/>
      <c r="CX44" s="259"/>
      <c r="CY44" s="259"/>
      <c r="CZ44" s="259"/>
      <c r="DA44" s="259"/>
      <c r="DB44" s="259"/>
      <c r="DC44" s="259"/>
      <c r="DD44" s="259"/>
      <c r="DE44" s="259"/>
      <c r="DF44" s="259"/>
      <c r="DG44" s="259"/>
      <c r="DH44" s="259"/>
      <c r="DI44" s="259"/>
      <c r="DJ44" s="259"/>
      <c r="DK44" s="259"/>
      <c r="DL44" s="259"/>
      <c r="DM44" s="259"/>
      <c r="DN44" s="259"/>
      <c r="DO44" s="259"/>
      <c r="DP44" s="259"/>
      <c r="DQ44" s="259"/>
      <c r="DR44" s="259"/>
      <c r="DS44" s="259"/>
    </row>
    <row r="45" spans="1:123" ht="13.35" customHeight="1" x14ac:dyDescent="0.2">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162"/>
      <c r="Z45" s="162"/>
      <c r="AA45" s="162"/>
      <c r="AB45" s="162"/>
      <c r="AC45" s="162"/>
      <c r="AD45" s="162"/>
      <c r="AE45" s="162"/>
      <c r="AF45" s="162"/>
      <c r="AG45" s="162"/>
      <c r="AH45" s="162"/>
      <c r="AI45" s="162"/>
      <c r="AJ45" s="162"/>
      <c r="AK45" s="162"/>
      <c r="AL45" s="162"/>
      <c r="AM45" s="162"/>
      <c r="AN45" s="162"/>
      <c r="AO45" s="162"/>
      <c r="AP45" s="162"/>
      <c r="AQ45" s="162"/>
      <c r="AR45" s="162"/>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c r="CA45" s="259"/>
      <c r="CB45" s="259"/>
      <c r="CC45" s="259"/>
      <c r="CD45" s="259"/>
      <c r="CE45" s="259"/>
      <c r="CF45" s="259"/>
      <c r="CG45" s="259"/>
      <c r="CH45" s="259"/>
      <c r="CI45" s="259"/>
      <c r="CJ45" s="259"/>
      <c r="CK45" s="259"/>
      <c r="CL45" s="259"/>
      <c r="CM45" s="259"/>
      <c r="CN45" s="259"/>
      <c r="CO45" s="259"/>
      <c r="CP45" s="259"/>
      <c r="CQ45" s="259"/>
      <c r="CR45" s="259"/>
      <c r="CS45" s="259"/>
      <c r="CT45" s="259"/>
      <c r="CU45" s="259"/>
      <c r="CV45" s="259"/>
      <c r="CW45" s="259"/>
      <c r="CX45" s="259"/>
      <c r="CY45" s="259"/>
      <c r="CZ45" s="259"/>
      <c r="DA45" s="259"/>
      <c r="DB45" s="259"/>
      <c r="DC45" s="259"/>
      <c r="DD45" s="259"/>
      <c r="DE45" s="259"/>
      <c r="DF45" s="259"/>
      <c r="DG45" s="259"/>
      <c r="DH45" s="259"/>
      <c r="DI45" s="259"/>
      <c r="DJ45" s="259"/>
      <c r="DK45" s="259"/>
      <c r="DL45" s="259"/>
      <c r="DM45" s="259"/>
      <c r="DN45" s="259"/>
      <c r="DO45" s="259"/>
      <c r="DP45" s="259"/>
      <c r="DQ45" s="259"/>
      <c r="DR45" s="259"/>
      <c r="DS45" s="259"/>
    </row>
    <row r="46" spans="1:123" x14ac:dyDescent="0.2">
      <c r="A46" s="259"/>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162"/>
      <c r="Z46" s="162"/>
      <c r="AA46" s="162"/>
      <c r="AB46" s="162"/>
      <c r="AC46" s="162"/>
      <c r="AD46" s="162"/>
      <c r="AE46" s="162"/>
      <c r="AF46" s="162"/>
      <c r="AG46" s="162"/>
      <c r="AH46" s="162"/>
      <c r="AI46" s="162"/>
      <c r="AJ46" s="162"/>
      <c r="AK46" s="162"/>
      <c r="AL46" s="162"/>
      <c r="AM46" s="162"/>
      <c r="AN46" s="162"/>
      <c r="AO46" s="162"/>
      <c r="AP46" s="162"/>
      <c r="AQ46" s="162"/>
      <c r="AR46" s="162"/>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59"/>
      <c r="CB46" s="259"/>
      <c r="CC46" s="259"/>
      <c r="CD46" s="259"/>
      <c r="CE46" s="259"/>
      <c r="CF46" s="259"/>
      <c r="CG46" s="259"/>
      <c r="CH46" s="259"/>
      <c r="CI46" s="259"/>
      <c r="CJ46" s="259"/>
      <c r="CK46" s="259"/>
      <c r="CL46" s="259"/>
      <c r="CM46" s="259"/>
      <c r="CN46" s="259"/>
      <c r="CO46" s="259"/>
      <c r="CP46" s="259"/>
      <c r="CQ46" s="259"/>
      <c r="CR46" s="259"/>
      <c r="CS46" s="259"/>
      <c r="CT46" s="259"/>
      <c r="CU46" s="259"/>
      <c r="CV46" s="259"/>
      <c r="CW46" s="259"/>
      <c r="CX46" s="259"/>
      <c r="CY46" s="259"/>
      <c r="CZ46" s="259"/>
      <c r="DA46" s="259"/>
      <c r="DB46" s="259"/>
      <c r="DC46" s="259"/>
      <c r="DD46" s="259"/>
      <c r="DE46" s="259"/>
      <c r="DF46" s="259"/>
      <c r="DG46" s="259"/>
      <c r="DH46" s="259"/>
      <c r="DI46" s="259"/>
      <c r="DJ46" s="259"/>
      <c r="DK46" s="259"/>
      <c r="DL46" s="259"/>
      <c r="DM46" s="259"/>
      <c r="DN46" s="259"/>
      <c r="DO46" s="259"/>
      <c r="DP46" s="259"/>
      <c r="DQ46" s="259"/>
      <c r="DR46" s="259"/>
      <c r="DS46" s="259"/>
    </row>
    <row r="47" spans="1:123" ht="13.35" customHeight="1" x14ac:dyDescent="0.2">
      <c r="A47" s="259"/>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162"/>
      <c r="Z47" s="162"/>
      <c r="AA47" s="162"/>
      <c r="AB47" s="162"/>
      <c r="AC47" s="162"/>
      <c r="AD47" s="162"/>
      <c r="AE47" s="162"/>
      <c r="AF47" s="162"/>
      <c r="AG47" s="162"/>
      <c r="AH47" s="162"/>
      <c r="AI47" s="162"/>
      <c r="AJ47" s="162"/>
      <c r="AK47" s="162"/>
      <c r="AL47" s="162"/>
      <c r="AM47" s="162"/>
      <c r="AN47" s="162"/>
      <c r="AO47" s="162"/>
      <c r="AP47" s="162"/>
      <c r="AQ47" s="162"/>
      <c r="AR47" s="162"/>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A47" s="259"/>
      <c r="CB47" s="259"/>
      <c r="CC47" s="259"/>
      <c r="CD47" s="259"/>
      <c r="CE47" s="259"/>
      <c r="CF47" s="259"/>
      <c r="CG47" s="259"/>
      <c r="CH47" s="259"/>
      <c r="CI47" s="259"/>
      <c r="CJ47" s="259"/>
      <c r="CK47" s="259"/>
      <c r="CL47" s="259"/>
      <c r="CM47" s="259"/>
      <c r="CN47" s="259"/>
      <c r="CO47" s="259"/>
      <c r="CP47" s="259"/>
      <c r="CQ47" s="259"/>
      <c r="CR47" s="259"/>
      <c r="CS47" s="259"/>
      <c r="CT47" s="259"/>
      <c r="CU47" s="259"/>
      <c r="CV47" s="259"/>
      <c r="CW47" s="259"/>
      <c r="CX47" s="259"/>
      <c r="CY47" s="259"/>
      <c r="CZ47" s="259"/>
      <c r="DA47" s="259"/>
      <c r="DB47" s="259"/>
      <c r="DC47" s="259"/>
      <c r="DD47" s="259"/>
      <c r="DE47" s="259"/>
      <c r="DF47" s="259"/>
      <c r="DG47" s="259"/>
      <c r="DH47" s="259"/>
      <c r="DI47" s="259"/>
      <c r="DJ47" s="259"/>
      <c r="DK47" s="259"/>
      <c r="DL47" s="259"/>
      <c r="DM47" s="259"/>
      <c r="DN47" s="259"/>
      <c r="DO47" s="259"/>
      <c r="DP47" s="259"/>
      <c r="DQ47" s="259"/>
      <c r="DR47" s="259"/>
      <c r="DS47" s="259"/>
    </row>
    <row r="48" spans="1:123" x14ac:dyDescent="0.2">
      <c r="A48" s="259"/>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c r="DJ48" s="259"/>
      <c r="DK48" s="259"/>
      <c r="DL48" s="259"/>
      <c r="DM48" s="259"/>
      <c r="DN48" s="259"/>
      <c r="DO48" s="259"/>
      <c r="DP48" s="259"/>
      <c r="DQ48" s="259"/>
      <c r="DR48" s="259"/>
      <c r="DS48" s="259"/>
    </row>
    <row r="49" spans="1:123" x14ac:dyDescent="0.2">
      <c r="A49" s="259"/>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59"/>
      <c r="BR49" s="259"/>
      <c r="BS49" s="259"/>
      <c r="BT49" s="259"/>
      <c r="BU49" s="259"/>
      <c r="BV49" s="259"/>
      <c r="BW49" s="259"/>
      <c r="BX49" s="259"/>
      <c r="BY49" s="259"/>
      <c r="BZ49" s="259"/>
      <c r="CA49" s="259"/>
      <c r="CB49" s="259"/>
      <c r="CC49" s="259"/>
      <c r="CD49" s="259"/>
      <c r="CE49" s="259"/>
      <c r="CF49" s="259"/>
      <c r="CG49" s="259"/>
      <c r="CH49" s="259"/>
      <c r="CI49" s="259"/>
      <c r="CJ49" s="259"/>
      <c r="CK49" s="259"/>
      <c r="CL49" s="259"/>
      <c r="CM49" s="259"/>
      <c r="CN49" s="259"/>
      <c r="CO49" s="259"/>
      <c r="CP49" s="259"/>
      <c r="CQ49" s="259"/>
      <c r="CR49" s="259"/>
      <c r="CS49" s="259"/>
      <c r="CT49" s="259"/>
      <c r="CU49" s="259"/>
      <c r="CV49" s="259"/>
      <c r="CW49" s="259"/>
      <c r="CX49" s="259"/>
      <c r="CY49" s="259"/>
      <c r="CZ49" s="259"/>
      <c r="DA49" s="259"/>
      <c r="DB49" s="259"/>
      <c r="DC49" s="259"/>
      <c r="DD49" s="259"/>
      <c r="DE49" s="259"/>
      <c r="DF49" s="259"/>
      <c r="DG49" s="259"/>
      <c r="DH49" s="259"/>
      <c r="DI49" s="259"/>
      <c r="DJ49" s="259"/>
      <c r="DK49" s="259"/>
      <c r="DL49" s="259"/>
      <c r="DM49" s="259"/>
      <c r="DN49" s="259"/>
      <c r="DO49" s="259"/>
      <c r="DP49" s="259"/>
      <c r="DQ49" s="259"/>
      <c r="DR49" s="259"/>
      <c r="DS49" s="259"/>
    </row>
    <row r="50" spans="1:123" x14ac:dyDescent="0.2">
      <c r="A50" s="259"/>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59"/>
      <c r="BR50" s="259"/>
      <c r="BS50" s="259"/>
      <c r="BT50" s="259"/>
      <c r="BU50" s="259"/>
      <c r="BV50" s="259"/>
      <c r="BW50" s="259"/>
      <c r="BX50" s="259"/>
      <c r="BY50" s="259"/>
      <c r="BZ50" s="259"/>
      <c r="CA50" s="259"/>
      <c r="CB50" s="259"/>
      <c r="CC50" s="259"/>
      <c r="CD50" s="259"/>
      <c r="CE50" s="259"/>
      <c r="CF50" s="259"/>
      <c r="CG50" s="259"/>
      <c r="CH50" s="259"/>
      <c r="CI50" s="259"/>
      <c r="CJ50" s="259"/>
      <c r="CK50" s="259"/>
      <c r="CL50" s="259"/>
      <c r="CM50" s="259"/>
      <c r="CN50" s="259"/>
      <c r="CO50" s="259"/>
      <c r="CP50" s="259"/>
      <c r="CQ50" s="259"/>
      <c r="CR50" s="259"/>
      <c r="CS50" s="259"/>
      <c r="CT50" s="259"/>
      <c r="CU50" s="259"/>
      <c r="CV50" s="259"/>
      <c r="CW50" s="259"/>
      <c r="CX50" s="259"/>
      <c r="CY50" s="259"/>
      <c r="CZ50" s="259"/>
      <c r="DA50" s="259"/>
      <c r="DB50" s="259"/>
      <c r="DC50" s="259"/>
      <c r="DD50" s="259"/>
      <c r="DE50" s="259"/>
      <c r="DF50" s="259"/>
      <c r="DG50" s="259"/>
      <c r="DH50" s="259"/>
      <c r="DI50" s="259"/>
      <c r="DJ50" s="259"/>
      <c r="DK50" s="259"/>
      <c r="DL50" s="259"/>
      <c r="DM50" s="259"/>
      <c r="DN50" s="259"/>
      <c r="DO50" s="259"/>
      <c r="DP50" s="259"/>
      <c r="DQ50" s="259"/>
      <c r="DR50" s="259"/>
      <c r="DS50" s="259"/>
    </row>
    <row r="51" spans="1:123" x14ac:dyDescent="0.2">
      <c r="A51" s="259"/>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59"/>
      <c r="BR51" s="259"/>
      <c r="BS51" s="259"/>
      <c r="BT51" s="259"/>
      <c r="BU51" s="259"/>
      <c r="BV51" s="259"/>
      <c r="BW51" s="259"/>
      <c r="BX51" s="259"/>
      <c r="BY51" s="259"/>
      <c r="BZ51" s="259"/>
      <c r="CA51" s="259"/>
      <c r="CB51" s="259"/>
      <c r="CC51" s="259"/>
      <c r="CD51" s="259"/>
      <c r="CE51" s="259"/>
      <c r="CF51" s="259"/>
      <c r="CG51" s="259"/>
      <c r="CH51" s="259"/>
      <c r="CI51" s="259"/>
      <c r="CJ51" s="259"/>
      <c r="CK51" s="259"/>
      <c r="CL51" s="259"/>
      <c r="CM51" s="259"/>
      <c r="CN51" s="259"/>
      <c r="CO51" s="259"/>
      <c r="CP51" s="259"/>
      <c r="CQ51" s="259"/>
      <c r="CR51" s="259"/>
      <c r="CS51" s="259"/>
      <c r="CT51" s="259"/>
      <c r="CU51" s="259"/>
      <c r="CV51" s="259"/>
      <c r="CW51" s="259"/>
      <c r="CX51" s="259"/>
      <c r="CY51" s="259"/>
      <c r="CZ51" s="259"/>
      <c r="DA51" s="259"/>
      <c r="DB51" s="259"/>
      <c r="DC51" s="259"/>
      <c r="DD51" s="259"/>
      <c r="DE51" s="259"/>
      <c r="DF51" s="259"/>
      <c r="DG51" s="259"/>
      <c r="DH51" s="259"/>
      <c r="DI51" s="259"/>
      <c r="DJ51" s="259"/>
      <c r="DK51" s="259"/>
      <c r="DL51" s="259"/>
      <c r="DM51" s="259"/>
      <c r="DN51" s="259"/>
      <c r="DO51" s="259"/>
      <c r="DP51" s="259"/>
      <c r="DQ51" s="259"/>
      <c r="DR51" s="259"/>
      <c r="DS51" s="259"/>
    </row>
    <row r="52" spans="1:123" x14ac:dyDescent="0.2">
      <c r="A52" s="259"/>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59"/>
      <c r="BR52" s="259"/>
      <c r="BS52" s="259"/>
      <c r="BT52" s="259"/>
      <c r="BU52" s="259"/>
      <c r="BV52" s="259"/>
      <c r="BW52" s="259"/>
      <c r="BX52" s="259"/>
      <c r="BY52" s="259"/>
      <c r="BZ52" s="259"/>
      <c r="CA52" s="259"/>
      <c r="CB52" s="259"/>
      <c r="CC52" s="259"/>
      <c r="CD52" s="259"/>
      <c r="CE52" s="259"/>
      <c r="CF52" s="259"/>
      <c r="CG52" s="259"/>
      <c r="CH52" s="259"/>
      <c r="CI52" s="259"/>
      <c r="CJ52" s="259"/>
      <c r="CK52" s="259"/>
      <c r="CL52" s="259"/>
      <c r="CM52" s="259"/>
      <c r="CN52" s="259"/>
      <c r="CO52" s="259"/>
      <c r="CP52" s="259"/>
      <c r="CQ52" s="259"/>
      <c r="CR52" s="259"/>
      <c r="CS52" s="259"/>
      <c r="CT52" s="259"/>
      <c r="CU52" s="259"/>
      <c r="CV52" s="259"/>
      <c r="CW52" s="259"/>
      <c r="CX52" s="259"/>
      <c r="CY52" s="259"/>
      <c r="CZ52" s="259"/>
      <c r="DA52" s="259"/>
      <c r="DB52" s="259"/>
      <c r="DC52" s="259"/>
      <c r="DD52" s="259"/>
      <c r="DE52" s="259"/>
      <c r="DF52" s="259"/>
      <c r="DG52" s="259"/>
      <c r="DH52" s="259"/>
      <c r="DI52" s="259"/>
      <c r="DJ52" s="259"/>
      <c r="DK52" s="259"/>
      <c r="DL52" s="259"/>
      <c r="DM52" s="259"/>
      <c r="DN52" s="259"/>
      <c r="DO52" s="259"/>
      <c r="DP52" s="259"/>
      <c r="DQ52" s="259"/>
      <c r="DR52" s="259"/>
      <c r="DS52" s="259"/>
    </row>
    <row r="53" spans="1:123" ht="41.1" customHeight="1" x14ac:dyDescent="0.2">
      <c r="A53" s="259"/>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59"/>
      <c r="BR53" s="259"/>
      <c r="BS53" s="259"/>
      <c r="BT53" s="259"/>
      <c r="BU53" s="259"/>
      <c r="BV53" s="259"/>
      <c r="BW53" s="259"/>
      <c r="BX53" s="259"/>
      <c r="BY53" s="259"/>
      <c r="BZ53" s="259"/>
      <c r="CA53" s="259"/>
      <c r="CB53" s="259"/>
      <c r="CC53" s="259"/>
      <c r="CD53" s="259"/>
      <c r="CE53" s="259"/>
      <c r="CF53" s="259"/>
      <c r="CG53" s="259"/>
      <c r="CH53" s="259"/>
      <c r="CI53" s="259"/>
      <c r="CJ53" s="259"/>
      <c r="CK53" s="259"/>
      <c r="CL53" s="259"/>
      <c r="CM53" s="259"/>
      <c r="CN53" s="259"/>
      <c r="CO53" s="259"/>
      <c r="CP53" s="259"/>
      <c r="CQ53" s="259"/>
      <c r="CR53" s="259"/>
      <c r="CS53" s="259"/>
      <c r="CT53" s="259"/>
      <c r="CU53" s="259"/>
      <c r="CV53" s="259"/>
      <c r="CW53" s="259"/>
      <c r="CX53" s="259"/>
      <c r="CY53" s="259"/>
      <c r="CZ53" s="259"/>
      <c r="DA53" s="259"/>
      <c r="DB53" s="259"/>
      <c r="DC53" s="259"/>
      <c r="DD53" s="259"/>
      <c r="DE53" s="259"/>
      <c r="DF53" s="259"/>
      <c r="DG53" s="259"/>
      <c r="DH53" s="259"/>
      <c r="DI53" s="259"/>
      <c r="DJ53" s="259"/>
      <c r="DK53" s="259"/>
      <c r="DL53" s="259"/>
      <c r="DM53" s="259"/>
      <c r="DN53" s="259"/>
      <c r="DO53" s="259"/>
      <c r="DP53" s="259"/>
      <c r="DQ53" s="259"/>
      <c r="DR53" s="259"/>
      <c r="DS53" s="259"/>
    </row>
    <row r="54" spans="1:123" x14ac:dyDescent="0.2">
      <c r="A54" s="259"/>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59"/>
      <c r="BW54" s="259"/>
      <c r="BX54" s="259"/>
      <c r="BY54" s="259"/>
      <c r="BZ54" s="259"/>
      <c r="CA54" s="259"/>
      <c r="CB54" s="259"/>
      <c r="CC54" s="259"/>
      <c r="CD54" s="259"/>
      <c r="CE54" s="259"/>
      <c r="CF54" s="259"/>
      <c r="CG54" s="259"/>
      <c r="CH54" s="259"/>
      <c r="CI54" s="259"/>
      <c r="CJ54" s="259"/>
      <c r="CK54" s="259"/>
      <c r="CL54" s="259"/>
      <c r="CM54" s="259"/>
      <c r="CN54" s="259"/>
      <c r="CO54" s="259"/>
      <c r="CP54" s="259"/>
      <c r="CQ54" s="259"/>
      <c r="CR54" s="259"/>
      <c r="CS54" s="259"/>
      <c r="CT54" s="259"/>
      <c r="CU54" s="259"/>
      <c r="CV54" s="259"/>
      <c r="CW54" s="259"/>
      <c r="CX54" s="259"/>
      <c r="CY54" s="259"/>
      <c r="CZ54" s="259"/>
      <c r="DA54" s="259"/>
      <c r="DB54" s="259"/>
      <c r="DC54" s="259"/>
      <c r="DD54" s="259"/>
      <c r="DE54" s="259"/>
      <c r="DF54" s="259"/>
      <c r="DG54" s="259"/>
      <c r="DH54" s="259"/>
      <c r="DI54" s="259"/>
      <c r="DJ54" s="259"/>
      <c r="DK54" s="259"/>
      <c r="DL54" s="259"/>
      <c r="DM54" s="259"/>
      <c r="DN54" s="259"/>
      <c r="DO54" s="259"/>
      <c r="DP54" s="259"/>
      <c r="DQ54" s="259"/>
      <c r="DR54" s="259"/>
      <c r="DS54" s="259"/>
    </row>
    <row r="55" spans="1:123" x14ac:dyDescent="0.2">
      <c r="A55" s="259"/>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59"/>
      <c r="BS55" s="259"/>
      <c r="BT55" s="259"/>
      <c r="BU55" s="259"/>
      <c r="BV55" s="259"/>
      <c r="BW55" s="259"/>
      <c r="BX55" s="259"/>
      <c r="BY55" s="259"/>
      <c r="BZ55" s="259"/>
      <c r="CA55" s="259"/>
      <c r="CB55" s="259"/>
      <c r="CC55" s="259"/>
      <c r="CD55" s="259"/>
      <c r="CE55" s="259"/>
      <c r="CF55" s="259"/>
      <c r="CG55" s="259"/>
      <c r="CH55" s="259"/>
      <c r="CI55" s="259"/>
      <c r="CJ55" s="259"/>
      <c r="CK55" s="259"/>
      <c r="CL55" s="259"/>
      <c r="CM55" s="259"/>
      <c r="CN55" s="259"/>
      <c r="CO55" s="259"/>
      <c r="CP55" s="259"/>
      <c r="CQ55" s="259"/>
      <c r="CR55" s="259"/>
      <c r="CS55" s="259"/>
      <c r="CT55" s="259"/>
      <c r="CU55" s="259"/>
      <c r="CV55" s="259"/>
      <c r="CW55" s="259"/>
      <c r="CX55" s="259"/>
      <c r="CY55" s="259"/>
      <c r="CZ55" s="259"/>
      <c r="DA55" s="259"/>
      <c r="DB55" s="259"/>
      <c r="DC55" s="259"/>
      <c r="DD55" s="259"/>
      <c r="DE55" s="259"/>
      <c r="DF55" s="259"/>
      <c r="DG55" s="259"/>
      <c r="DH55" s="259"/>
      <c r="DI55" s="259"/>
      <c r="DJ55" s="259"/>
      <c r="DK55" s="259"/>
      <c r="DL55" s="259"/>
      <c r="DM55" s="259"/>
      <c r="DN55" s="259"/>
      <c r="DO55" s="259"/>
      <c r="DP55" s="259"/>
      <c r="DQ55" s="259"/>
      <c r="DR55" s="259"/>
      <c r="DS55" s="259"/>
    </row>
    <row r="56" spans="1:123" ht="13.35" customHeight="1" x14ac:dyDescent="0.2">
      <c r="A56" s="259"/>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c r="CA56" s="259"/>
      <c r="CB56" s="259"/>
      <c r="CC56" s="259"/>
      <c r="CD56" s="259"/>
      <c r="CE56" s="259"/>
      <c r="CF56" s="259"/>
      <c r="CG56" s="259"/>
      <c r="CH56" s="259"/>
      <c r="CI56" s="259"/>
      <c r="CJ56" s="259"/>
      <c r="CK56" s="259"/>
      <c r="CL56" s="259"/>
      <c r="CM56" s="259"/>
      <c r="CN56" s="259"/>
      <c r="CO56" s="259"/>
      <c r="CP56" s="259"/>
      <c r="CQ56" s="259"/>
      <c r="CR56" s="259"/>
      <c r="CS56" s="259"/>
      <c r="CT56" s="259"/>
      <c r="CU56" s="259"/>
      <c r="CV56" s="259"/>
      <c r="CW56" s="259"/>
      <c r="CX56" s="259"/>
      <c r="CY56" s="259"/>
      <c r="CZ56" s="259"/>
      <c r="DA56" s="259"/>
      <c r="DB56" s="259"/>
      <c r="DC56" s="259"/>
      <c r="DD56" s="259"/>
      <c r="DE56" s="259"/>
      <c r="DF56" s="259"/>
      <c r="DG56" s="259"/>
      <c r="DH56" s="259"/>
      <c r="DI56" s="259"/>
      <c r="DJ56" s="259"/>
      <c r="DK56" s="259"/>
      <c r="DL56" s="259"/>
      <c r="DM56" s="259"/>
      <c r="DN56" s="259"/>
      <c r="DO56" s="259"/>
      <c r="DP56" s="259"/>
      <c r="DQ56" s="259"/>
      <c r="DR56" s="259"/>
      <c r="DS56" s="259"/>
    </row>
    <row r="57" spans="1:123" x14ac:dyDescent="0.2">
      <c r="A57" s="259"/>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59"/>
      <c r="CK57" s="259"/>
      <c r="CL57" s="259"/>
      <c r="CM57" s="259"/>
      <c r="CN57" s="259"/>
      <c r="CO57" s="259"/>
      <c r="CP57" s="259"/>
      <c r="CQ57" s="259"/>
      <c r="CR57" s="259"/>
      <c r="CS57" s="259"/>
      <c r="CT57" s="259"/>
      <c r="CU57" s="259"/>
      <c r="CV57" s="259"/>
      <c r="CW57" s="259"/>
      <c r="CX57" s="259"/>
      <c r="CY57" s="259"/>
      <c r="CZ57" s="259"/>
      <c r="DA57" s="259"/>
      <c r="DB57" s="259"/>
      <c r="DC57" s="259"/>
      <c r="DD57" s="259"/>
      <c r="DE57" s="259"/>
      <c r="DF57" s="259"/>
      <c r="DG57" s="259"/>
      <c r="DH57" s="259"/>
      <c r="DI57" s="259"/>
      <c r="DJ57" s="259"/>
      <c r="DK57" s="259"/>
      <c r="DL57" s="259"/>
      <c r="DM57" s="259"/>
      <c r="DN57" s="259"/>
      <c r="DO57" s="259"/>
      <c r="DP57" s="259"/>
      <c r="DQ57" s="259"/>
      <c r="DR57" s="259"/>
      <c r="DS57" s="259"/>
    </row>
    <row r="58" spans="1:123" x14ac:dyDescent="0.2">
      <c r="A58" s="259"/>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59"/>
      <c r="BR58" s="259"/>
      <c r="BS58" s="259"/>
      <c r="BT58" s="259"/>
      <c r="BU58" s="259"/>
      <c r="BV58" s="259"/>
      <c r="BW58" s="259"/>
      <c r="BX58" s="259"/>
      <c r="BY58" s="259"/>
      <c r="BZ58" s="259"/>
      <c r="CA58" s="259"/>
      <c r="CB58" s="259"/>
      <c r="CC58" s="259"/>
      <c r="CD58" s="259"/>
      <c r="CE58" s="259"/>
      <c r="CF58" s="259"/>
      <c r="CG58" s="259"/>
      <c r="CH58" s="259"/>
      <c r="CI58" s="259"/>
      <c r="CJ58" s="259"/>
      <c r="CK58" s="259"/>
      <c r="CL58" s="259"/>
      <c r="CM58" s="259"/>
      <c r="CN58" s="259"/>
      <c r="CO58" s="259"/>
      <c r="CP58" s="259"/>
      <c r="CQ58" s="259"/>
      <c r="CR58" s="259"/>
      <c r="CS58" s="259"/>
      <c r="CT58" s="259"/>
      <c r="CU58" s="259"/>
      <c r="CV58" s="259"/>
      <c r="CW58" s="259"/>
      <c r="CX58" s="259"/>
      <c r="CY58" s="259"/>
      <c r="CZ58" s="259"/>
      <c r="DA58" s="259"/>
      <c r="DB58" s="259"/>
      <c r="DC58" s="259"/>
      <c r="DD58" s="259"/>
      <c r="DE58" s="259"/>
      <c r="DF58" s="259"/>
      <c r="DG58" s="259"/>
      <c r="DH58" s="259"/>
      <c r="DI58" s="259"/>
      <c r="DJ58" s="259"/>
      <c r="DK58" s="259"/>
      <c r="DL58" s="259"/>
      <c r="DM58" s="259"/>
      <c r="DN58" s="259"/>
      <c r="DO58" s="259"/>
      <c r="DP58" s="259"/>
      <c r="DQ58" s="259"/>
      <c r="DR58" s="259"/>
      <c r="DS58" s="259"/>
    </row>
    <row r="59" spans="1:123" x14ac:dyDescent="0.2">
      <c r="A59" s="259"/>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59"/>
      <c r="BY59" s="259"/>
      <c r="BZ59" s="259"/>
      <c r="CA59" s="259"/>
      <c r="CB59" s="259"/>
      <c r="CC59" s="259"/>
      <c r="CD59" s="259"/>
      <c r="CE59" s="259"/>
      <c r="CF59" s="259"/>
      <c r="CG59" s="259"/>
      <c r="CH59" s="259"/>
      <c r="CI59" s="259"/>
      <c r="CJ59" s="259"/>
      <c r="CK59" s="259"/>
      <c r="CL59" s="259"/>
      <c r="CM59" s="259"/>
      <c r="CN59" s="259"/>
      <c r="CO59" s="259"/>
      <c r="CP59" s="259"/>
      <c r="CQ59" s="259"/>
      <c r="CR59" s="259"/>
      <c r="CS59" s="259"/>
      <c r="CT59" s="259"/>
      <c r="CU59" s="259"/>
      <c r="CV59" s="259"/>
      <c r="CW59" s="259"/>
      <c r="CX59" s="259"/>
      <c r="CY59" s="259"/>
      <c r="CZ59" s="259"/>
      <c r="DA59" s="259"/>
      <c r="DB59" s="259"/>
      <c r="DC59" s="259"/>
      <c r="DD59" s="259"/>
      <c r="DE59" s="259"/>
      <c r="DF59" s="259"/>
      <c r="DG59" s="259"/>
      <c r="DH59" s="259"/>
      <c r="DI59" s="259"/>
      <c r="DJ59" s="259"/>
      <c r="DK59" s="259"/>
      <c r="DL59" s="259"/>
      <c r="DM59" s="259"/>
      <c r="DN59" s="259"/>
      <c r="DO59" s="259"/>
      <c r="DP59" s="259"/>
      <c r="DQ59" s="259"/>
      <c r="DR59" s="259"/>
      <c r="DS59" s="259"/>
    </row>
    <row r="60" spans="1:123" ht="13.35" customHeight="1" x14ac:dyDescent="0.2">
      <c r="A60" s="259"/>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259"/>
      <c r="BA60" s="259"/>
      <c r="BB60" s="259"/>
      <c r="BC60" s="259"/>
      <c r="BD60" s="259"/>
      <c r="BE60" s="259"/>
      <c r="BF60" s="259"/>
      <c r="BG60" s="259"/>
      <c r="BH60" s="259"/>
      <c r="BI60" s="259"/>
      <c r="BJ60" s="259"/>
      <c r="BK60" s="259"/>
      <c r="BL60" s="259"/>
      <c r="BM60" s="259"/>
      <c r="BN60" s="259"/>
      <c r="BO60" s="259"/>
      <c r="BP60" s="259"/>
      <c r="BQ60" s="259"/>
      <c r="BR60" s="259"/>
      <c r="BS60" s="259"/>
      <c r="BT60" s="259"/>
      <c r="BU60" s="259"/>
      <c r="BV60" s="259"/>
      <c r="BW60" s="259"/>
      <c r="BX60" s="259"/>
      <c r="BY60" s="259"/>
      <c r="BZ60" s="259"/>
      <c r="CA60" s="259"/>
      <c r="CB60" s="259"/>
      <c r="CC60" s="259"/>
      <c r="CD60" s="259"/>
      <c r="CE60" s="259"/>
      <c r="CF60" s="259"/>
      <c r="CG60" s="259"/>
      <c r="CH60" s="259"/>
      <c r="CI60" s="259"/>
      <c r="CJ60" s="259"/>
      <c r="CK60" s="259"/>
      <c r="CL60" s="259"/>
      <c r="CM60" s="259"/>
      <c r="CN60" s="259"/>
      <c r="CO60" s="259"/>
      <c r="CP60" s="259"/>
      <c r="CQ60" s="259"/>
      <c r="CR60" s="259"/>
      <c r="CS60" s="259"/>
      <c r="CT60" s="259"/>
      <c r="CU60" s="259"/>
      <c r="CV60" s="259"/>
      <c r="CW60" s="259"/>
      <c r="CX60" s="259"/>
      <c r="CY60" s="259"/>
      <c r="CZ60" s="259"/>
      <c r="DA60" s="259"/>
      <c r="DB60" s="259"/>
      <c r="DC60" s="259"/>
      <c r="DD60" s="259"/>
      <c r="DE60" s="259"/>
      <c r="DF60" s="259"/>
      <c r="DG60" s="259"/>
      <c r="DH60" s="259"/>
      <c r="DI60" s="259"/>
      <c r="DJ60" s="259"/>
      <c r="DK60" s="259"/>
      <c r="DL60" s="259"/>
      <c r="DM60" s="259"/>
      <c r="DN60" s="259"/>
      <c r="DO60" s="259"/>
      <c r="DP60" s="259"/>
      <c r="DQ60" s="259"/>
      <c r="DR60" s="259"/>
      <c r="DS60" s="259"/>
    </row>
    <row r="61" spans="1:123" x14ac:dyDescent="0.2">
      <c r="A61" s="259"/>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59"/>
      <c r="BM61" s="259"/>
      <c r="BN61" s="259"/>
      <c r="BO61" s="259"/>
      <c r="BP61" s="259"/>
      <c r="BQ61" s="259"/>
      <c r="BR61" s="259"/>
      <c r="BS61" s="259"/>
      <c r="BT61" s="259"/>
      <c r="BU61" s="259"/>
      <c r="BV61" s="259"/>
      <c r="BW61" s="259"/>
      <c r="BX61" s="259"/>
      <c r="BY61" s="259"/>
      <c r="BZ61" s="259"/>
      <c r="CA61" s="259"/>
      <c r="CB61" s="259"/>
      <c r="CC61" s="259"/>
      <c r="CD61" s="259"/>
      <c r="CE61" s="259"/>
      <c r="CF61" s="259"/>
      <c r="CG61" s="259"/>
      <c r="CH61" s="259"/>
      <c r="CI61" s="259"/>
      <c r="CJ61" s="259"/>
      <c r="CK61" s="259"/>
      <c r="CL61" s="259"/>
      <c r="CM61" s="259"/>
      <c r="CN61" s="259"/>
      <c r="CO61" s="259"/>
      <c r="CP61" s="259"/>
      <c r="CQ61" s="259"/>
      <c r="CR61" s="259"/>
      <c r="CS61" s="259"/>
      <c r="CT61" s="259"/>
      <c r="CU61" s="259"/>
      <c r="CV61" s="259"/>
      <c r="CW61" s="259"/>
      <c r="CX61" s="259"/>
      <c r="CY61" s="259"/>
      <c r="CZ61" s="259"/>
      <c r="DA61" s="259"/>
      <c r="DB61" s="259"/>
      <c r="DC61" s="259"/>
      <c r="DD61" s="259"/>
      <c r="DE61" s="259"/>
      <c r="DF61" s="259"/>
      <c r="DG61" s="259"/>
      <c r="DH61" s="259"/>
      <c r="DI61" s="259"/>
      <c r="DJ61" s="259"/>
      <c r="DK61" s="259"/>
      <c r="DL61" s="259"/>
      <c r="DM61" s="259"/>
      <c r="DN61" s="259"/>
      <c r="DO61" s="259"/>
      <c r="DP61" s="259"/>
      <c r="DQ61" s="259"/>
      <c r="DR61" s="259"/>
      <c r="DS61" s="259"/>
    </row>
    <row r="62" spans="1:123" x14ac:dyDescent="0.2">
      <c r="A62" s="259"/>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59"/>
      <c r="AY62" s="259"/>
      <c r="AZ62" s="259"/>
      <c r="BA62" s="259"/>
      <c r="BB62" s="259"/>
      <c r="BC62" s="259"/>
      <c r="BD62" s="259"/>
      <c r="BE62" s="259"/>
      <c r="BF62" s="259"/>
      <c r="BG62" s="259"/>
      <c r="BH62" s="259"/>
      <c r="BI62" s="259"/>
      <c r="BJ62" s="259"/>
      <c r="BK62" s="259"/>
      <c r="BL62" s="259"/>
      <c r="BM62" s="259"/>
      <c r="BN62" s="259"/>
      <c r="BO62" s="259"/>
      <c r="BP62" s="259"/>
      <c r="BQ62" s="259"/>
      <c r="BR62" s="259"/>
      <c r="BS62" s="259"/>
      <c r="BT62" s="259"/>
      <c r="BU62" s="259"/>
      <c r="BV62" s="259"/>
      <c r="BW62" s="259"/>
      <c r="BX62" s="259"/>
      <c r="BY62" s="259"/>
      <c r="BZ62" s="259"/>
      <c r="CA62" s="259"/>
      <c r="CB62" s="259"/>
      <c r="CC62" s="259"/>
      <c r="CD62" s="259"/>
      <c r="CE62" s="259"/>
      <c r="CF62" s="259"/>
      <c r="CG62" s="259"/>
      <c r="CH62" s="259"/>
      <c r="CI62" s="259"/>
      <c r="CJ62" s="259"/>
      <c r="CK62" s="259"/>
      <c r="CL62" s="259"/>
      <c r="CM62" s="259"/>
      <c r="CN62" s="259"/>
      <c r="CO62" s="259"/>
      <c r="CP62" s="259"/>
      <c r="CQ62" s="259"/>
      <c r="CR62" s="259"/>
      <c r="CS62" s="259"/>
      <c r="CT62" s="259"/>
      <c r="CU62" s="259"/>
      <c r="CV62" s="259"/>
      <c r="CW62" s="259"/>
      <c r="CX62" s="259"/>
      <c r="CY62" s="259"/>
      <c r="CZ62" s="259"/>
      <c r="DA62" s="259"/>
      <c r="DB62" s="259"/>
      <c r="DC62" s="259"/>
      <c r="DD62" s="259"/>
      <c r="DE62" s="259"/>
      <c r="DF62" s="259"/>
      <c r="DG62" s="259"/>
      <c r="DH62" s="259"/>
      <c r="DI62" s="259"/>
      <c r="DJ62" s="259"/>
      <c r="DK62" s="259"/>
      <c r="DL62" s="259"/>
      <c r="DM62" s="259"/>
      <c r="DN62" s="259"/>
      <c r="DO62" s="259"/>
      <c r="DP62" s="259"/>
      <c r="DQ62" s="259"/>
      <c r="DR62" s="259"/>
      <c r="DS62" s="259"/>
    </row>
    <row r="63" spans="1:123" x14ac:dyDescent="0.2">
      <c r="A63" s="259"/>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59"/>
      <c r="AY63" s="259"/>
      <c r="AZ63" s="259"/>
      <c r="BA63" s="259"/>
      <c r="BB63" s="259"/>
      <c r="BC63" s="259"/>
      <c r="BD63" s="259"/>
      <c r="BE63" s="259"/>
      <c r="BF63" s="259"/>
      <c r="BG63" s="259"/>
      <c r="BH63" s="259"/>
      <c r="BI63" s="259"/>
      <c r="BJ63" s="259"/>
      <c r="BK63" s="259"/>
      <c r="BL63" s="259"/>
      <c r="BM63" s="259"/>
      <c r="BN63" s="259"/>
      <c r="BO63" s="259"/>
      <c r="BP63" s="259"/>
      <c r="BQ63" s="259"/>
      <c r="BR63" s="259"/>
      <c r="BS63" s="259"/>
      <c r="BT63" s="259"/>
      <c r="BU63" s="259"/>
      <c r="BV63" s="259"/>
      <c r="BW63" s="259"/>
      <c r="BX63" s="259"/>
      <c r="BY63" s="259"/>
      <c r="BZ63" s="259"/>
      <c r="CA63" s="259"/>
      <c r="CB63" s="259"/>
      <c r="CC63" s="259"/>
      <c r="CD63" s="259"/>
      <c r="CE63" s="259"/>
      <c r="CF63" s="259"/>
      <c r="CG63" s="259"/>
      <c r="CH63" s="259"/>
      <c r="CI63" s="259"/>
      <c r="CJ63" s="259"/>
      <c r="CK63" s="259"/>
      <c r="CL63" s="259"/>
      <c r="CM63" s="259"/>
      <c r="CN63" s="259"/>
      <c r="CO63" s="259"/>
      <c r="CP63" s="259"/>
      <c r="CQ63" s="259"/>
      <c r="CR63" s="259"/>
      <c r="CS63" s="259"/>
      <c r="CT63" s="259"/>
      <c r="CU63" s="259"/>
      <c r="CV63" s="259"/>
      <c r="CW63" s="259"/>
      <c r="CX63" s="259"/>
      <c r="CY63" s="259"/>
      <c r="CZ63" s="259"/>
      <c r="DA63" s="259"/>
      <c r="DB63" s="259"/>
      <c r="DC63" s="259"/>
      <c r="DD63" s="259"/>
      <c r="DE63" s="259"/>
      <c r="DF63" s="259"/>
      <c r="DG63" s="259"/>
      <c r="DH63" s="259"/>
      <c r="DI63" s="259"/>
      <c r="DJ63" s="259"/>
      <c r="DK63" s="259"/>
      <c r="DL63" s="259"/>
      <c r="DM63" s="259"/>
      <c r="DN63" s="259"/>
      <c r="DO63" s="259"/>
      <c r="DP63" s="259"/>
      <c r="DQ63" s="259"/>
      <c r="DR63" s="259"/>
      <c r="DS63" s="259"/>
    </row>
    <row r="64" spans="1:123" x14ac:dyDescent="0.2">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9"/>
      <c r="BR64" s="259"/>
      <c r="BS64" s="259"/>
      <c r="BT64" s="259"/>
      <c r="BU64" s="259"/>
      <c r="BV64" s="259"/>
      <c r="BW64" s="259"/>
      <c r="BX64" s="259"/>
      <c r="BY64" s="259"/>
      <c r="BZ64" s="259"/>
      <c r="CA64" s="259"/>
      <c r="CB64" s="259"/>
      <c r="CC64" s="259"/>
      <c r="CD64" s="259"/>
      <c r="CE64" s="259"/>
      <c r="CF64" s="259"/>
      <c r="CG64" s="259"/>
      <c r="CH64" s="259"/>
      <c r="CI64" s="259"/>
      <c r="CJ64" s="259"/>
      <c r="CK64" s="259"/>
      <c r="CL64" s="259"/>
      <c r="CM64" s="259"/>
      <c r="CN64" s="259"/>
      <c r="CO64" s="259"/>
      <c r="CP64" s="259"/>
      <c r="CQ64" s="259"/>
      <c r="CR64" s="259"/>
      <c r="CS64" s="259"/>
      <c r="CT64" s="259"/>
      <c r="CU64" s="259"/>
      <c r="CV64" s="259"/>
      <c r="CW64" s="259"/>
      <c r="CX64" s="259"/>
      <c r="CY64" s="259"/>
      <c r="CZ64" s="259"/>
      <c r="DA64" s="259"/>
      <c r="DB64" s="259"/>
      <c r="DC64" s="259"/>
      <c r="DD64" s="259"/>
      <c r="DE64" s="259"/>
      <c r="DF64" s="259"/>
      <c r="DG64" s="259"/>
      <c r="DH64" s="259"/>
      <c r="DI64" s="259"/>
      <c r="DJ64" s="259"/>
      <c r="DK64" s="259"/>
      <c r="DL64" s="259"/>
      <c r="DM64" s="259"/>
      <c r="DN64" s="259"/>
      <c r="DO64" s="259"/>
      <c r="DP64" s="259"/>
      <c r="DQ64" s="259"/>
      <c r="DR64" s="259"/>
      <c r="DS64" s="259"/>
    </row>
    <row r="65" spans="1:123" x14ac:dyDescent="0.2">
      <c r="A65" s="259"/>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S65" s="259"/>
      <c r="CT65" s="259"/>
      <c r="CU65" s="259"/>
      <c r="CV65" s="259"/>
      <c r="CW65" s="259"/>
      <c r="CX65" s="259"/>
      <c r="CY65" s="259"/>
      <c r="CZ65" s="259"/>
      <c r="DA65" s="259"/>
      <c r="DB65" s="259"/>
      <c r="DC65" s="259"/>
      <c r="DD65" s="259"/>
      <c r="DE65" s="259"/>
      <c r="DF65" s="259"/>
      <c r="DG65" s="259"/>
      <c r="DH65" s="259"/>
      <c r="DI65" s="259"/>
      <c r="DJ65" s="259"/>
      <c r="DK65" s="259"/>
      <c r="DL65" s="259"/>
      <c r="DM65" s="259"/>
      <c r="DN65" s="259"/>
      <c r="DO65" s="259"/>
      <c r="DP65" s="259"/>
      <c r="DQ65" s="259"/>
      <c r="DR65" s="259"/>
      <c r="DS65" s="259"/>
    </row>
    <row r="66" spans="1:123" x14ac:dyDescent="0.2">
      <c r="A66" s="259"/>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864"/>
      <c r="AT66" s="864"/>
      <c r="AU66" s="864"/>
      <c r="AV66" s="864"/>
      <c r="AW66" s="864"/>
      <c r="AX66" s="864"/>
      <c r="AY66" s="864"/>
      <c r="AZ66" s="864"/>
      <c r="BA66" s="864"/>
      <c r="BB66" s="864"/>
      <c r="BC66" s="864"/>
      <c r="BD66" s="864"/>
      <c r="BE66" s="864"/>
      <c r="BF66" s="864"/>
      <c r="BG66" s="864"/>
      <c r="BH66" s="864"/>
      <c r="BI66" s="864"/>
      <c r="BJ66" s="864"/>
      <c r="BK66" s="864"/>
      <c r="BL66" s="864"/>
      <c r="BM66" s="864"/>
      <c r="BN66" s="864"/>
      <c r="BO66" s="864"/>
      <c r="BP66" s="864"/>
      <c r="BQ66" s="864"/>
      <c r="BR66" s="864"/>
      <c r="BS66" s="864"/>
      <c r="BT66" s="864"/>
      <c r="BU66" s="864"/>
      <c r="BV66" s="864"/>
      <c r="BW66" s="864"/>
      <c r="BX66" s="864"/>
      <c r="BY66" s="864"/>
      <c r="BZ66" s="864"/>
      <c r="CA66" s="864"/>
      <c r="CB66" s="864"/>
      <c r="CC66" s="864"/>
      <c r="CD66" s="864"/>
      <c r="CE66" s="864"/>
      <c r="CF66" s="864"/>
      <c r="CG66" s="864"/>
      <c r="CH66" s="864"/>
      <c r="CI66" s="864"/>
      <c r="CJ66" s="864"/>
      <c r="CK66" s="864"/>
      <c r="CL66" s="864"/>
      <c r="CM66" s="864"/>
      <c r="CN66" s="864"/>
      <c r="CO66" s="864"/>
      <c r="CP66" s="864"/>
      <c r="CQ66" s="864"/>
      <c r="CR66" s="864"/>
      <c r="CS66" s="864"/>
      <c r="CT66" s="864"/>
      <c r="CU66" s="864"/>
      <c r="CV66" s="864"/>
      <c r="CW66" s="864"/>
      <c r="CX66" s="864"/>
      <c r="CY66" s="864"/>
      <c r="CZ66" s="864"/>
      <c r="DA66" s="864"/>
      <c r="DB66" s="864"/>
      <c r="DC66" s="864"/>
      <c r="DD66" s="864"/>
      <c r="DE66" s="864"/>
      <c r="DF66" s="864"/>
      <c r="DG66" s="864"/>
      <c r="DH66" s="864"/>
      <c r="DI66" s="864"/>
      <c r="DJ66" s="864"/>
      <c r="DK66" s="864"/>
      <c r="DL66" s="864"/>
      <c r="DM66" s="864"/>
      <c r="DN66" s="864"/>
      <c r="DO66" s="864"/>
      <c r="DP66" s="864"/>
      <c r="DQ66" s="864"/>
      <c r="DR66" s="864"/>
      <c r="DS66" s="864"/>
    </row>
  </sheetData>
  <sheetProtection sheet="1"/>
  <mergeCells count="16">
    <mergeCell ref="S24:T24"/>
    <mergeCell ref="K26:L26"/>
    <mergeCell ref="Q27:Q30"/>
    <mergeCell ref="L14:N14"/>
    <mergeCell ref="E16:L16"/>
    <mergeCell ref="E20:L20"/>
    <mergeCell ref="K22:L22"/>
    <mergeCell ref="P23:P24"/>
    <mergeCell ref="R23:R24"/>
    <mergeCell ref="K24:L24"/>
    <mergeCell ref="E2:X2"/>
    <mergeCell ref="E4:X4"/>
    <mergeCell ref="G11:H11"/>
    <mergeCell ref="R11:R12"/>
    <mergeCell ref="S11:T12"/>
    <mergeCell ref="L12:N12"/>
  </mergeCells>
  <printOptions horizontalCentered="1"/>
  <pageMargins left="0.5" right="0.5" top="0.75" bottom="0.75" header="0.5" footer="0.5"/>
  <pageSetup paperSize="9" scale="47" firstPageNumber="14" orientation="landscape" r:id="rId1"/>
  <headerFooter alignWithMargins="0">
    <oddFooter>&amp;C&amp;"Arial,Regular"UNSD/Programa de las Naciones Unidas para el Medio Ambiente Cuestionario 2018 Estadisticas Ambientales -  Sección del Agua -  &amp;P</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DM211"/>
  <sheetViews>
    <sheetView showGridLines="0" tabSelected="1" topLeftCell="C1" zoomScale="85" zoomScaleNormal="85" zoomScaleSheetLayoutView="40" zoomScalePageLayoutView="40" workbookViewId="0">
      <selection activeCell="H8" sqref="H8"/>
    </sheetView>
  </sheetViews>
  <sheetFormatPr defaultColWidth="8" defaultRowHeight="12.75" x14ac:dyDescent="0.2"/>
  <cols>
    <col min="1" max="1" width="4.7109375" style="307" hidden="1" customWidth="1"/>
    <col min="2" max="2" width="6.7109375" style="308" hidden="1" customWidth="1"/>
    <col min="3" max="3" width="9.42578125" style="320" customWidth="1"/>
    <col min="4" max="4" width="30.42578125" style="352" customWidth="1"/>
    <col min="5" max="5" width="8.5703125" style="433" customWidth="1"/>
    <col min="6" max="6" width="10" style="320" customWidth="1"/>
    <col min="7" max="7" width="1.5703125" style="434" customWidth="1"/>
    <col min="8" max="8" width="6" style="435" customWidth="1"/>
    <col min="9" max="9" width="1.5703125" style="436" customWidth="1"/>
    <col min="10" max="10" width="6" style="435" customWidth="1"/>
    <col min="11" max="11" width="1.5703125" style="436" customWidth="1"/>
    <col min="12" max="12" width="6.140625" style="436" customWidth="1"/>
    <col min="13" max="13" width="1.5703125" style="436" customWidth="1"/>
    <col min="14" max="14" width="6.140625" style="436" customWidth="1"/>
    <col min="15" max="15" width="1.5703125" style="436" customWidth="1"/>
    <col min="16" max="16" width="6.140625" style="436" customWidth="1"/>
    <col min="17" max="17" width="1.5703125" style="436" customWidth="1"/>
    <col min="18" max="18" width="6" style="435" customWidth="1"/>
    <col min="19" max="19" width="1.5703125" style="436" customWidth="1"/>
    <col min="20" max="20" width="6" style="435" customWidth="1"/>
    <col min="21" max="21" width="1.5703125" style="436" customWidth="1"/>
    <col min="22" max="22" width="8.140625" style="435" bestFit="1" customWidth="1"/>
    <col min="23" max="23" width="1.7109375" style="434" customWidth="1"/>
    <col min="24" max="24" width="8.140625" style="435" bestFit="1" customWidth="1"/>
    <col min="25" max="25" width="1.7109375" style="434" customWidth="1"/>
    <col min="26" max="26" width="8.140625" style="435" bestFit="1" customWidth="1"/>
    <col min="27" max="27" width="1.7109375" style="434" customWidth="1"/>
    <col min="28" max="28" width="8.140625" style="435" bestFit="1" customWidth="1"/>
    <col min="29" max="29" width="1.7109375" style="434" customWidth="1"/>
    <col min="30" max="30" width="8.140625" style="435" bestFit="1" customWidth="1"/>
    <col min="31" max="31" width="1.7109375" style="434" customWidth="1"/>
    <col min="32" max="32" width="8.140625" style="435" bestFit="1" customWidth="1"/>
    <col min="33" max="33" width="1.7109375" style="434" customWidth="1"/>
    <col min="34" max="34" width="8.140625" style="435" bestFit="1" customWidth="1"/>
    <col min="35" max="35" width="1.7109375" style="436" customWidth="1"/>
    <col min="36" max="36" width="8.140625" style="435" bestFit="1" customWidth="1"/>
    <col min="37" max="37" width="1.7109375" style="434" customWidth="1"/>
    <col min="38" max="38" width="10.28515625" style="435" customWidth="1"/>
    <col min="39" max="39" width="1.7109375" style="434" customWidth="1"/>
    <col min="40" max="40" width="9.42578125" style="435" customWidth="1"/>
    <col min="41" max="41" width="1.7109375" style="434" customWidth="1"/>
    <col min="42" max="42" width="8.5703125" style="434" customWidth="1"/>
    <col min="43" max="43" width="1.7109375" style="434" customWidth="1"/>
    <col min="44" max="44" width="8.140625" style="434" customWidth="1"/>
    <col min="45" max="45" width="1.7109375" style="434" customWidth="1"/>
    <col min="46" max="46" width="9" style="435" customWidth="1"/>
    <col min="47" max="47" width="1.7109375" style="320" customWidth="1"/>
    <col min="48" max="48" width="9" style="320" customWidth="1"/>
    <col min="49" max="49" width="1.7109375" style="320" customWidth="1"/>
    <col min="50" max="50" width="9" style="435" customWidth="1"/>
    <col min="51" max="51" width="1.7109375" style="320" customWidth="1"/>
    <col min="52" max="52" width="8.85546875" style="320" customWidth="1"/>
    <col min="53" max="53" width="1.7109375" style="320" customWidth="1"/>
    <col min="54" max="54" width="8.42578125" style="320" customWidth="1"/>
    <col min="55" max="55" width="1.7109375" style="320" customWidth="1"/>
    <col min="56" max="56" width="1.5703125" style="320" customWidth="1"/>
    <col min="57" max="57" width="5.5703125" style="318" customWidth="1"/>
    <col min="58" max="58" width="5.85546875" style="318" customWidth="1"/>
    <col min="59" max="59" width="29.5703125" style="318" customWidth="1"/>
    <col min="60" max="60" width="8" style="318" customWidth="1"/>
    <col min="61" max="61" width="9.5703125" style="318" customWidth="1"/>
    <col min="62" max="63" width="4.5703125" style="318" customWidth="1"/>
    <col min="64" max="64" width="1.5703125" style="318" customWidth="1"/>
    <col min="65" max="65" width="4.5703125" style="318" customWidth="1"/>
    <col min="66" max="66" width="1.5703125" style="318" customWidth="1"/>
    <col min="67" max="67" width="4.5703125" style="318" customWidth="1"/>
    <col min="68" max="68" width="1.5703125" style="318" customWidth="1"/>
    <col min="69" max="69" width="4.5703125" style="318" customWidth="1"/>
    <col min="70" max="70" width="1.5703125" style="318" customWidth="1"/>
    <col min="71" max="71" width="4.5703125" style="318" customWidth="1"/>
    <col min="72" max="72" width="1.5703125" style="318" customWidth="1"/>
    <col min="73" max="73" width="4.5703125" style="318" customWidth="1"/>
    <col min="74" max="74" width="1.5703125" style="318" customWidth="1"/>
    <col min="75" max="75" width="4.5703125" style="318" customWidth="1"/>
    <col min="76" max="76" width="1.5703125" style="318" customWidth="1"/>
    <col min="77" max="77" width="4.5703125" style="318" customWidth="1"/>
    <col min="78" max="78" width="1.5703125" style="318" customWidth="1"/>
    <col min="79" max="79" width="4.5703125" style="318" customWidth="1"/>
    <col min="80" max="80" width="1.5703125" style="318" customWidth="1"/>
    <col min="81" max="81" width="4.5703125" style="318" customWidth="1"/>
    <col min="82" max="82" width="1.5703125" style="318" customWidth="1"/>
    <col min="83" max="83" width="4.5703125" style="318" customWidth="1"/>
    <col min="84" max="84" width="1.5703125" style="318" customWidth="1"/>
    <col min="85" max="85" width="4.5703125" style="318" customWidth="1"/>
    <col min="86" max="86" width="1.5703125" style="318" customWidth="1"/>
    <col min="87" max="87" width="4.5703125" style="318" customWidth="1"/>
    <col min="88" max="88" width="1.5703125" style="318" customWidth="1"/>
    <col min="89" max="89" width="4.5703125" style="318" customWidth="1"/>
    <col min="90" max="90" width="1.5703125" style="318" customWidth="1"/>
    <col min="91" max="91" width="4.5703125" style="318" customWidth="1"/>
    <col min="92" max="92" width="1.5703125" style="318" customWidth="1"/>
    <col min="93" max="93" width="4.5703125" style="318" customWidth="1"/>
    <col min="94" max="94" width="1.5703125" style="318" customWidth="1"/>
    <col min="95" max="95" width="4.5703125" style="318" customWidth="1"/>
    <col min="96" max="96" width="1.5703125" style="318" customWidth="1"/>
    <col min="97" max="97" width="4.5703125" style="318" customWidth="1"/>
    <col min="98" max="98" width="1.5703125" style="318" customWidth="1"/>
    <col min="99" max="99" width="4.5703125" style="318" customWidth="1"/>
    <col min="100" max="100" width="1.5703125" style="318" customWidth="1"/>
    <col min="101" max="101" width="4.85546875" style="318" customWidth="1"/>
    <col min="102" max="102" width="1.5703125" style="318" customWidth="1"/>
    <col min="103" max="103" width="4.5703125" style="318" customWidth="1"/>
    <col min="104" max="104" width="1.5703125" style="318" customWidth="1"/>
    <col min="105" max="105" width="4.85546875" style="318" customWidth="1"/>
    <col min="106" max="106" width="1.5703125" style="318" customWidth="1"/>
    <col min="107" max="107" width="4.85546875" style="318" customWidth="1"/>
    <col min="108" max="108" width="3" style="320" customWidth="1"/>
    <col min="109" max="109" width="8" style="318" customWidth="1"/>
    <col min="110" max="110" width="18.5703125" style="321" customWidth="1"/>
    <col min="111" max="114" width="8" style="318" customWidth="1"/>
    <col min="115" max="256" width="8" style="320"/>
    <col min="257" max="258" width="0" style="320" hidden="1" customWidth="1"/>
    <col min="259" max="259" width="9.42578125" style="320" customWidth="1"/>
    <col min="260" max="260" width="30.42578125" style="320" customWidth="1"/>
    <col min="261" max="261" width="8.5703125" style="320" customWidth="1"/>
    <col min="262" max="262" width="10" style="320" customWidth="1"/>
    <col min="263" max="263" width="1.5703125" style="320" customWidth="1"/>
    <col min="264" max="264" width="6" style="320" customWidth="1"/>
    <col min="265" max="265" width="1.5703125" style="320" customWidth="1"/>
    <col min="266" max="266" width="6" style="320" customWidth="1"/>
    <col min="267" max="267" width="1.5703125" style="320" customWidth="1"/>
    <col min="268" max="268" width="6.140625" style="320" customWidth="1"/>
    <col min="269" max="269" width="1.5703125" style="320" customWidth="1"/>
    <col min="270" max="270" width="6.140625" style="320" customWidth="1"/>
    <col min="271" max="271" width="1.5703125" style="320" customWidth="1"/>
    <col min="272" max="272" width="6.140625" style="320" customWidth="1"/>
    <col min="273" max="273" width="1.5703125" style="320" customWidth="1"/>
    <col min="274" max="274" width="6" style="320" customWidth="1"/>
    <col min="275" max="275" width="1.5703125" style="320" customWidth="1"/>
    <col min="276" max="276" width="6" style="320" customWidth="1"/>
    <col min="277" max="277" width="1.5703125" style="320" customWidth="1"/>
    <col min="278" max="278" width="7.42578125" style="320" customWidth="1"/>
    <col min="279" max="279" width="1.42578125" style="320" customWidth="1"/>
    <col min="280" max="280" width="7.42578125" style="320" customWidth="1"/>
    <col min="281" max="281" width="1.42578125" style="320" customWidth="1"/>
    <col min="282" max="282" width="7.42578125" style="320" customWidth="1"/>
    <col min="283" max="283" width="1.42578125" style="320" customWidth="1"/>
    <col min="284" max="284" width="7.42578125" style="320" customWidth="1"/>
    <col min="285" max="285" width="1.42578125" style="320" customWidth="1"/>
    <col min="286" max="286" width="7.42578125" style="320" customWidth="1"/>
    <col min="287" max="287" width="1.42578125" style="320" customWidth="1"/>
    <col min="288" max="288" width="7.42578125" style="320" customWidth="1"/>
    <col min="289" max="289" width="1.42578125" style="320" customWidth="1"/>
    <col min="290" max="290" width="7.42578125" style="320" customWidth="1"/>
    <col min="291" max="291" width="1.42578125" style="320" customWidth="1"/>
    <col min="292" max="292" width="7.42578125" style="320" customWidth="1"/>
    <col min="293" max="293" width="1.42578125" style="320" customWidth="1"/>
    <col min="294" max="294" width="7.42578125" style="320" customWidth="1"/>
    <col min="295" max="295" width="1.42578125" style="320" customWidth="1"/>
    <col min="296" max="296" width="7.42578125" style="320" customWidth="1"/>
    <col min="297" max="297" width="1.42578125" style="320" customWidth="1"/>
    <col min="298" max="298" width="7.42578125" style="320" customWidth="1"/>
    <col min="299" max="299" width="1.42578125" style="320" customWidth="1"/>
    <col min="300" max="300" width="7.42578125" style="320" customWidth="1"/>
    <col min="301" max="301" width="1.42578125" style="320" customWidth="1"/>
    <col min="302" max="302" width="7.42578125" style="320" customWidth="1"/>
    <col min="303" max="303" width="1.42578125" style="320" customWidth="1"/>
    <col min="304" max="304" width="7.42578125" style="320" customWidth="1"/>
    <col min="305" max="305" width="1.42578125" style="320" customWidth="1"/>
    <col min="306" max="306" width="7.42578125" style="320" customWidth="1"/>
    <col min="307" max="307" width="1.42578125" style="320" customWidth="1"/>
    <col min="308" max="308" width="7.42578125" style="320" customWidth="1"/>
    <col min="309" max="309" width="1.42578125" style="320" customWidth="1"/>
    <col min="310" max="310" width="7.42578125" style="320" customWidth="1"/>
    <col min="311" max="311" width="1.42578125" style="320" customWidth="1"/>
    <col min="312" max="312" width="1.5703125" style="320" customWidth="1"/>
    <col min="313" max="313" width="5.5703125" style="320" customWidth="1"/>
    <col min="314" max="314" width="5.85546875" style="320" customWidth="1"/>
    <col min="315" max="315" width="29.5703125" style="320" customWidth="1"/>
    <col min="316" max="316" width="8" style="320" customWidth="1"/>
    <col min="317" max="317" width="9.5703125" style="320" customWidth="1"/>
    <col min="318" max="319" width="4.5703125" style="320" customWidth="1"/>
    <col min="320" max="320" width="1.5703125" style="320" customWidth="1"/>
    <col min="321" max="321" width="4.5703125" style="320" customWidth="1"/>
    <col min="322" max="322" width="1.5703125" style="320" customWidth="1"/>
    <col min="323" max="323" width="4.5703125" style="320" customWidth="1"/>
    <col min="324" max="324" width="1.5703125" style="320" customWidth="1"/>
    <col min="325" max="325" width="4.5703125" style="320" customWidth="1"/>
    <col min="326" max="326" width="1.5703125" style="320" customWidth="1"/>
    <col min="327" max="327" width="4.5703125" style="320" customWidth="1"/>
    <col min="328" max="328" width="1.5703125" style="320" customWidth="1"/>
    <col min="329" max="329" width="4.5703125" style="320" customWidth="1"/>
    <col min="330" max="330" width="1.5703125" style="320" customWidth="1"/>
    <col min="331" max="331" width="4.5703125" style="320" customWidth="1"/>
    <col min="332" max="332" width="1.5703125" style="320" customWidth="1"/>
    <col min="333" max="333" width="4.5703125" style="320" customWidth="1"/>
    <col min="334" max="334" width="1.5703125" style="320" customWidth="1"/>
    <col min="335" max="335" width="4.5703125" style="320" customWidth="1"/>
    <col min="336" max="336" width="1.5703125" style="320" customWidth="1"/>
    <col min="337" max="337" width="4.5703125" style="320" customWidth="1"/>
    <col min="338" max="338" width="1.5703125" style="320" customWidth="1"/>
    <col min="339" max="339" width="4.5703125" style="320" customWidth="1"/>
    <col min="340" max="340" width="1.5703125" style="320" customWidth="1"/>
    <col min="341" max="341" width="4.5703125" style="320" customWidth="1"/>
    <col min="342" max="342" width="1.5703125" style="320" customWidth="1"/>
    <col min="343" max="343" width="4.5703125" style="320" customWidth="1"/>
    <col min="344" max="344" width="1.5703125" style="320" customWidth="1"/>
    <col min="345" max="345" width="4.5703125" style="320" customWidth="1"/>
    <col min="346" max="346" width="1.5703125" style="320" customWidth="1"/>
    <col min="347" max="347" width="4.5703125" style="320" customWidth="1"/>
    <col min="348" max="348" width="1.5703125" style="320" customWidth="1"/>
    <col min="349" max="349" width="4.5703125" style="320" customWidth="1"/>
    <col min="350" max="350" width="1.5703125" style="320" customWidth="1"/>
    <col min="351" max="351" width="4.5703125" style="320" customWidth="1"/>
    <col min="352" max="352" width="1.5703125" style="320" customWidth="1"/>
    <col min="353" max="353" width="4.5703125" style="320" customWidth="1"/>
    <col min="354" max="354" width="1.5703125" style="320" customWidth="1"/>
    <col min="355" max="355" width="4.5703125" style="320" customWidth="1"/>
    <col min="356" max="356" width="1.5703125" style="320" customWidth="1"/>
    <col min="357" max="357" width="4.85546875" style="320" customWidth="1"/>
    <col min="358" max="358" width="1.5703125" style="320" customWidth="1"/>
    <col min="359" max="359" width="4.5703125" style="320" customWidth="1"/>
    <col min="360" max="360" width="1.5703125" style="320" customWidth="1"/>
    <col min="361" max="361" width="4.85546875" style="320" customWidth="1"/>
    <col min="362" max="362" width="1.5703125" style="320" customWidth="1"/>
    <col min="363" max="363" width="4.85546875" style="320" customWidth="1"/>
    <col min="364" max="364" width="3" style="320" customWidth="1"/>
    <col min="365" max="365" width="8" style="320" customWidth="1"/>
    <col min="366" max="366" width="18.5703125" style="320" customWidth="1"/>
    <col min="367" max="370" width="8" style="320" customWidth="1"/>
    <col min="371" max="512" width="8" style="320"/>
    <col min="513" max="514" width="0" style="320" hidden="1" customWidth="1"/>
    <col min="515" max="515" width="9.42578125" style="320" customWidth="1"/>
    <col min="516" max="516" width="30.42578125" style="320" customWidth="1"/>
    <col min="517" max="517" width="8.5703125" style="320" customWidth="1"/>
    <col min="518" max="518" width="10" style="320" customWidth="1"/>
    <col min="519" max="519" width="1.5703125" style="320" customWidth="1"/>
    <col min="520" max="520" width="6" style="320" customWidth="1"/>
    <col min="521" max="521" width="1.5703125" style="320" customWidth="1"/>
    <col min="522" max="522" width="6" style="320" customWidth="1"/>
    <col min="523" max="523" width="1.5703125" style="320" customWidth="1"/>
    <col min="524" max="524" width="6.140625" style="320" customWidth="1"/>
    <col min="525" max="525" width="1.5703125" style="320" customWidth="1"/>
    <col min="526" max="526" width="6.140625" style="320" customWidth="1"/>
    <col min="527" max="527" width="1.5703125" style="320" customWidth="1"/>
    <col min="528" max="528" width="6.140625" style="320" customWidth="1"/>
    <col min="529" max="529" width="1.5703125" style="320" customWidth="1"/>
    <col min="530" max="530" width="6" style="320" customWidth="1"/>
    <col min="531" max="531" width="1.5703125" style="320" customWidth="1"/>
    <col min="532" max="532" width="6" style="320" customWidth="1"/>
    <col min="533" max="533" width="1.5703125" style="320" customWidth="1"/>
    <col min="534" max="534" width="7.42578125" style="320" customWidth="1"/>
    <col min="535" max="535" width="1.42578125" style="320" customWidth="1"/>
    <col min="536" max="536" width="7.42578125" style="320" customWidth="1"/>
    <col min="537" max="537" width="1.42578125" style="320" customWidth="1"/>
    <col min="538" max="538" width="7.42578125" style="320" customWidth="1"/>
    <col min="539" max="539" width="1.42578125" style="320" customWidth="1"/>
    <col min="540" max="540" width="7.42578125" style="320" customWidth="1"/>
    <col min="541" max="541" width="1.42578125" style="320" customWidth="1"/>
    <col min="542" max="542" width="7.42578125" style="320" customWidth="1"/>
    <col min="543" max="543" width="1.42578125" style="320" customWidth="1"/>
    <col min="544" max="544" width="7.42578125" style="320" customWidth="1"/>
    <col min="545" max="545" width="1.42578125" style="320" customWidth="1"/>
    <col min="546" max="546" width="7.42578125" style="320" customWidth="1"/>
    <col min="547" max="547" width="1.42578125" style="320" customWidth="1"/>
    <col min="548" max="548" width="7.42578125" style="320" customWidth="1"/>
    <col min="549" max="549" width="1.42578125" style="320" customWidth="1"/>
    <col min="550" max="550" width="7.42578125" style="320" customWidth="1"/>
    <col min="551" max="551" width="1.42578125" style="320" customWidth="1"/>
    <col min="552" max="552" width="7.42578125" style="320" customWidth="1"/>
    <col min="553" max="553" width="1.42578125" style="320" customWidth="1"/>
    <col min="554" max="554" width="7.42578125" style="320" customWidth="1"/>
    <col min="555" max="555" width="1.42578125" style="320" customWidth="1"/>
    <col min="556" max="556" width="7.42578125" style="320" customWidth="1"/>
    <col min="557" max="557" width="1.42578125" style="320" customWidth="1"/>
    <col min="558" max="558" width="7.42578125" style="320" customWidth="1"/>
    <col min="559" max="559" width="1.42578125" style="320" customWidth="1"/>
    <col min="560" max="560" width="7.42578125" style="320" customWidth="1"/>
    <col min="561" max="561" width="1.42578125" style="320" customWidth="1"/>
    <col min="562" max="562" width="7.42578125" style="320" customWidth="1"/>
    <col min="563" max="563" width="1.42578125" style="320" customWidth="1"/>
    <col min="564" max="564" width="7.42578125" style="320" customWidth="1"/>
    <col min="565" max="565" width="1.42578125" style="320" customWidth="1"/>
    <col min="566" max="566" width="7.42578125" style="320" customWidth="1"/>
    <col min="567" max="567" width="1.42578125" style="320" customWidth="1"/>
    <col min="568" max="568" width="1.5703125" style="320" customWidth="1"/>
    <col min="569" max="569" width="5.5703125" style="320" customWidth="1"/>
    <col min="570" max="570" width="5.85546875" style="320" customWidth="1"/>
    <col min="571" max="571" width="29.5703125" style="320" customWidth="1"/>
    <col min="572" max="572" width="8" style="320" customWidth="1"/>
    <col min="573" max="573" width="9.5703125" style="320" customWidth="1"/>
    <col min="574" max="575" width="4.5703125" style="320" customWidth="1"/>
    <col min="576" max="576" width="1.5703125" style="320" customWidth="1"/>
    <col min="577" max="577" width="4.5703125" style="320" customWidth="1"/>
    <col min="578" max="578" width="1.5703125" style="320" customWidth="1"/>
    <col min="579" max="579" width="4.5703125" style="320" customWidth="1"/>
    <col min="580" max="580" width="1.5703125" style="320" customWidth="1"/>
    <col min="581" max="581" width="4.5703125" style="320" customWidth="1"/>
    <col min="582" max="582" width="1.5703125" style="320" customWidth="1"/>
    <col min="583" max="583" width="4.5703125" style="320" customWidth="1"/>
    <col min="584" max="584" width="1.5703125" style="320" customWidth="1"/>
    <col min="585" max="585" width="4.5703125" style="320" customWidth="1"/>
    <col min="586" max="586" width="1.5703125" style="320" customWidth="1"/>
    <col min="587" max="587" width="4.5703125" style="320" customWidth="1"/>
    <col min="588" max="588" width="1.5703125" style="320" customWidth="1"/>
    <col min="589" max="589" width="4.5703125" style="320" customWidth="1"/>
    <col min="590" max="590" width="1.5703125" style="320" customWidth="1"/>
    <col min="591" max="591" width="4.5703125" style="320" customWidth="1"/>
    <col min="592" max="592" width="1.5703125" style="320" customWidth="1"/>
    <col min="593" max="593" width="4.5703125" style="320" customWidth="1"/>
    <col min="594" max="594" width="1.5703125" style="320" customWidth="1"/>
    <col min="595" max="595" width="4.5703125" style="320" customWidth="1"/>
    <col min="596" max="596" width="1.5703125" style="320" customWidth="1"/>
    <col min="597" max="597" width="4.5703125" style="320" customWidth="1"/>
    <col min="598" max="598" width="1.5703125" style="320" customWidth="1"/>
    <col min="599" max="599" width="4.5703125" style="320" customWidth="1"/>
    <col min="600" max="600" width="1.5703125" style="320" customWidth="1"/>
    <col min="601" max="601" width="4.5703125" style="320" customWidth="1"/>
    <col min="602" max="602" width="1.5703125" style="320" customWidth="1"/>
    <col min="603" max="603" width="4.5703125" style="320" customWidth="1"/>
    <col min="604" max="604" width="1.5703125" style="320" customWidth="1"/>
    <col min="605" max="605" width="4.5703125" style="320" customWidth="1"/>
    <col min="606" max="606" width="1.5703125" style="320" customWidth="1"/>
    <col min="607" max="607" width="4.5703125" style="320" customWidth="1"/>
    <col min="608" max="608" width="1.5703125" style="320" customWidth="1"/>
    <col min="609" max="609" width="4.5703125" style="320" customWidth="1"/>
    <col min="610" max="610" width="1.5703125" style="320" customWidth="1"/>
    <col min="611" max="611" width="4.5703125" style="320" customWidth="1"/>
    <col min="612" max="612" width="1.5703125" style="320" customWidth="1"/>
    <col min="613" max="613" width="4.85546875" style="320" customWidth="1"/>
    <col min="614" max="614" width="1.5703125" style="320" customWidth="1"/>
    <col min="615" max="615" width="4.5703125" style="320" customWidth="1"/>
    <col min="616" max="616" width="1.5703125" style="320" customWidth="1"/>
    <col min="617" max="617" width="4.85546875" style="320" customWidth="1"/>
    <col min="618" max="618" width="1.5703125" style="320" customWidth="1"/>
    <col min="619" max="619" width="4.85546875" style="320" customWidth="1"/>
    <col min="620" max="620" width="3" style="320" customWidth="1"/>
    <col min="621" max="621" width="8" style="320" customWidth="1"/>
    <col min="622" max="622" width="18.5703125" style="320" customWidth="1"/>
    <col min="623" max="626" width="8" style="320" customWidth="1"/>
    <col min="627" max="768" width="8" style="320"/>
    <col min="769" max="770" width="0" style="320" hidden="1" customWidth="1"/>
    <col min="771" max="771" width="9.42578125" style="320" customWidth="1"/>
    <col min="772" max="772" width="30.42578125" style="320" customWidth="1"/>
    <col min="773" max="773" width="8.5703125" style="320" customWidth="1"/>
    <col min="774" max="774" width="10" style="320" customWidth="1"/>
    <col min="775" max="775" width="1.5703125" style="320" customWidth="1"/>
    <col min="776" max="776" width="6" style="320" customWidth="1"/>
    <col min="777" max="777" width="1.5703125" style="320" customWidth="1"/>
    <col min="778" max="778" width="6" style="320" customWidth="1"/>
    <col min="779" max="779" width="1.5703125" style="320" customWidth="1"/>
    <col min="780" max="780" width="6.140625" style="320" customWidth="1"/>
    <col min="781" max="781" width="1.5703125" style="320" customWidth="1"/>
    <col min="782" max="782" width="6.140625" style="320" customWidth="1"/>
    <col min="783" max="783" width="1.5703125" style="320" customWidth="1"/>
    <col min="784" max="784" width="6.140625" style="320" customWidth="1"/>
    <col min="785" max="785" width="1.5703125" style="320" customWidth="1"/>
    <col min="786" max="786" width="6" style="320" customWidth="1"/>
    <col min="787" max="787" width="1.5703125" style="320" customWidth="1"/>
    <col min="788" max="788" width="6" style="320" customWidth="1"/>
    <col min="789" max="789" width="1.5703125" style="320" customWidth="1"/>
    <col min="790" max="790" width="7.42578125" style="320" customWidth="1"/>
    <col min="791" max="791" width="1.42578125" style="320" customWidth="1"/>
    <col min="792" max="792" width="7.42578125" style="320" customWidth="1"/>
    <col min="793" max="793" width="1.42578125" style="320" customWidth="1"/>
    <col min="794" max="794" width="7.42578125" style="320" customWidth="1"/>
    <col min="795" max="795" width="1.42578125" style="320" customWidth="1"/>
    <col min="796" max="796" width="7.42578125" style="320" customWidth="1"/>
    <col min="797" max="797" width="1.42578125" style="320" customWidth="1"/>
    <col min="798" max="798" width="7.42578125" style="320" customWidth="1"/>
    <col min="799" max="799" width="1.42578125" style="320" customWidth="1"/>
    <col min="800" max="800" width="7.42578125" style="320" customWidth="1"/>
    <col min="801" max="801" width="1.42578125" style="320" customWidth="1"/>
    <col min="802" max="802" width="7.42578125" style="320" customWidth="1"/>
    <col min="803" max="803" width="1.42578125" style="320" customWidth="1"/>
    <col min="804" max="804" width="7.42578125" style="320" customWidth="1"/>
    <col min="805" max="805" width="1.42578125" style="320" customWidth="1"/>
    <col min="806" max="806" width="7.42578125" style="320" customWidth="1"/>
    <col min="807" max="807" width="1.42578125" style="320" customWidth="1"/>
    <col min="808" max="808" width="7.42578125" style="320" customWidth="1"/>
    <col min="809" max="809" width="1.42578125" style="320" customWidth="1"/>
    <col min="810" max="810" width="7.42578125" style="320" customWidth="1"/>
    <col min="811" max="811" width="1.42578125" style="320" customWidth="1"/>
    <col min="812" max="812" width="7.42578125" style="320" customWidth="1"/>
    <col min="813" max="813" width="1.42578125" style="320" customWidth="1"/>
    <col min="814" max="814" width="7.42578125" style="320" customWidth="1"/>
    <col min="815" max="815" width="1.42578125" style="320" customWidth="1"/>
    <col min="816" max="816" width="7.42578125" style="320" customWidth="1"/>
    <col min="817" max="817" width="1.42578125" style="320" customWidth="1"/>
    <col min="818" max="818" width="7.42578125" style="320" customWidth="1"/>
    <col min="819" max="819" width="1.42578125" style="320" customWidth="1"/>
    <col min="820" max="820" width="7.42578125" style="320" customWidth="1"/>
    <col min="821" max="821" width="1.42578125" style="320" customWidth="1"/>
    <col min="822" max="822" width="7.42578125" style="320" customWidth="1"/>
    <col min="823" max="823" width="1.42578125" style="320" customWidth="1"/>
    <col min="824" max="824" width="1.5703125" style="320" customWidth="1"/>
    <col min="825" max="825" width="5.5703125" style="320" customWidth="1"/>
    <col min="826" max="826" width="5.85546875" style="320" customWidth="1"/>
    <col min="827" max="827" width="29.5703125" style="320" customWidth="1"/>
    <col min="828" max="828" width="8" style="320" customWidth="1"/>
    <col min="829" max="829" width="9.5703125" style="320" customWidth="1"/>
    <col min="830" max="831" width="4.5703125" style="320" customWidth="1"/>
    <col min="832" max="832" width="1.5703125" style="320" customWidth="1"/>
    <col min="833" max="833" width="4.5703125" style="320" customWidth="1"/>
    <col min="834" max="834" width="1.5703125" style="320" customWidth="1"/>
    <col min="835" max="835" width="4.5703125" style="320" customWidth="1"/>
    <col min="836" max="836" width="1.5703125" style="320" customWidth="1"/>
    <col min="837" max="837" width="4.5703125" style="320" customWidth="1"/>
    <col min="838" max="838" width="1.5703125" style="320" customWidth="1"/>
    <col min="839" max="839" width="4.5703125" style="320" customWidth="1"/>
    <col min="840" max="840" width="1.5703125" style="320" customWidth="1"/>
    <col min="841" max="841" width="4.5703125" style="320" customWidth="1"/>
    <col min="842" max="842" width="1.5703125" style="320" customWidth="1"/>
    <col min="843" max="843" width="4.5703125" style="320" customWidth="1"/>
    <col min="844" max="844" width="1.5703125" style="320" customWidth="1"/>
    <col min="845" max="845" width="4.5703125" style="320" customWidth="1"/>
    <col min="846" max="846" width="1.5703125" style="320" customWidth="1"/>
    <col min="847" max="847" width="4.5703125" style="320" customWidth="1"/>
    <col min="848" max="848" width="1.5703125" style="320" customWidth="1"/>
    <col min="849" max="849" width="4.5703125" style="320" customWidth="1"/>
    <col min="850" max="850" width="1.5703125" style="320" customWidth="1"/>
    <col min="851" max="851" width="4.5703125" style="320" customWidth="1"/>
    <col min="852" max="852" width="1.5703125" style="320" customWidth="1"/>
    <col min="853" max="853" width="4.5703125" style="320" customWidth="1"/>
    <col min="854" max="854" width="1.5703125" style="320" customWidth="1"/>
    <col min="855" max="855" width="4.5703125" style="320" customWidth="1"/>
    <col min="856" max="856" width="1.5703125" style="320" customWidth="1"/>
    <col min="857" max="857" width="4.5703125" style="320" customWidth="1"/>
    <col min="858" max="858" width="1.5703125" style="320" customWidth="1"/>
    <col min="859" max="859" width="4.5703125" style="320" customWidth="1"/>
    <col min="860" max="860" width="1.5703125" style="320" customWidth="1"/>
    <col min="861" max="861" width="4.5703125" style="320" customWidth="1"/>
    <col min="862" max="862" width="1.5703125" style="320" customWidth="1"/>
    <col min="863" max="863" width="4.5703125" style="320" customWidth="1"/>
    <col min="864" max="864" width="1.5703125" style="320" customWidth="1"/>
    <col min="865" max="865" width="4.5703125" style="320" customWidth="1"/>
    <col min="866" max="866" width="1.5703125" style="320" customWidth="1"/>
    <col min="867" max="867" width="4.5703125" style="320" customWidth="1"/>
    <col min="868" max="868" width="1.5703125" style="320" customWidth="1"/>
    <col min="869" max="869" width="4.85546875" style="320" customWidth="1"/>
    <col min="870" max="870" width="1.5703125" style="320" customWidth="1"/>
    <col min="871" max="871" width="4.5703125" style="320" customWidth="1"/>
    <col min="872" max="872" width="1.5703125" style="320" customWidth="1"/>
    <col min="873" max="873" width="4.85546875" style="320" customWidth="1"/>
    <col min="874" max="874" width="1.5703125" style="320" customWidth="1"/>
    <col min="875" max="875" width="4.85546875" style="320" customWidth="1"/>
    <col min="876" max="876" width="3" style="320" customWidth="1"/>
    <col min="877" max="877" width="8" style="320" customWidth="1"/>
    <col min="878" max="878" width="18.5703125" style="320" customWidth="1"/>
    <col min="879" max="882" width="8" style="320" customWidth="1"/>
    <col min="883" max="1024" width="8" style="320"/>
    <col min="1025" max="1026" width="0" style="320" hidden="1" customWidth="1"/>
    <col min="1027" max="1027" width="9.42578125" style="320" customWidth="1"/>
    <col min="1028" max="1028" width="30.42578125" style="320" customWidth="1"/>
    <col min="1029" max="1029" width="8.5703125" style="320" customWidth="1"/>
    <col min="1030" max="1030" width="10" style="320" customWidth="1"/>
    <col min="1031" max="1031" width="1.5703125" style="320" customWidth="1"/>
    <col min="1032" max="1032" width="6" style="320" customWidth="1"/>
    <col min="1033" max="1033" width="1.5703125" style="320" customWidth="1"/>
    <col min="1034" max="1034" width="6" style="320" customWidth="1"/>
    <col min="1035" max="1035" width="1.5703125" style="320" customWidth="1"/>
    <col min="1036" max="1036" width="6.140625" style="320" customWidth="1"/>
    <col min="1037" max="1037" width="1.5703125" style="320" customWidth="1"/>
    <col min="1038" max="1038" width="6.140625" style="320" customWidth="1"/>
    <col min="1039" max="1039" width="1.5703125" style="320" customWidth="1"/>
    <col min="1040" max="1040" width="6.140625" style="320" customWidth="1"/>
    <col min="1041" max="1041" width="1.5703125" style="320" customWidth="1"/>
    <col min="1042" max="1042" width="6" style="320" customWidth="1"/>
    <col min="1043" max="1043" width="1.5703125" style="320" customWidth="1"/>
    <col min="1044" max="1044" width="6" style="320" customWidth="1"/>
    <col min="1045" max="1045" width="1.5703125" style="320" customWidth="1"/>
    <col min="1046" max="1046" width="7.42578125" style="320" customWidth="1"/>
    <col min="1047" max="1047" width="1.42578125" style="320" customWidth="1"/>
    <col min="1048" max="1048" width="7.42578125" style="320" customWidth="1"/>
    <col min="1049" max="1049" width="1.42578125" style="320" customWidth="1"/>
    <col min="1050" max="1050" width="7.42578125" style="320" customWidth="1"/>
    <col min="1051" max="1051" width="1.42578125" style="320" customWidth="1"/>
    <col min="1052" max="1052" width="7.42578125" style="320" customWidth="1"/>
    <col min="1053" max="1053" width="1.42578125" style="320" customWidth="1"/>
    <col min="1054" max="1054" width="7.42578125" style="320" customWidth="1"/>
    <col min="1055" max="1055" width="1.42578125" style="320" customWidth="1"/>
    <col min="1056" max="1056" width="7.42578125" style="320" customWidth="1"/>
    <col min="1057" max="1057" width="1.42578125" style="320" customWidth="1"/>
    <col min="1058" max="1058" width="7.42578125" style="320" customWidth="1"/>
    <col min="1059" max="1059" width="1.42578125" style="320" customWidth="1"/>
    <col min="1060" max="1060" width="7.42578125" style="320" customWidth="1"/>
    <col min="1061" max="1061" width="1.42578125" style="320" customWidth="1"/>
    <col min="1062" max="1062" width="7.42578125" style="320" customWidth="1"/>
    <col min="1063" max="1063" width="1.42578125" style="320" customWidth="1"/>
    <col min="1064" max="1064" width="7.42578125" style="320" customWidth="1"/>
    <col min="1065" max="1065" width="1.42578125" style="320" customWidth="1"/>
    <col min="1066" max="1066" width="7.42578125" style="320" customWidth="1"/>
    <col min="1067" max="1067" width="1.42578125" style="320" customWidth="1"/>
    <col min="1068" max="1068" width="7.42578125" style="320" customWidth="1"/>
    <col min="1069" max="1069" width="1.42578125" style="320" customWidth="1"/>
    <col min="1070" max="1070" width="7.42578125" style="320" customWidth="1"/>
    <col min="1071" max="1071" width="1.42578125" style="320" customWidth="1"/>
    <col min="1072" max="1072" width="7.42578125" style="320" customWidth="1"/>
    <col min="1073" max="1073" width="1.42578125" style="320" customWidth="1"/>
    <col min="1074" max="1074" width="7.42578125" style="320" customWidth="1"/>
    <col min="1075" max="1075" width="1.42578125" style="320" customWidth="1"/>
    <col min="1076" max="1076" width="7.42578125" style="320" customWidth="1"/>
    <col min="1077" max="1077" width="1.42578125" style="320" customWidth="1"/>
    <col min="1078" max="1078" width="7.42578125" style="320" customWidth="1"/>
    <col min="1079" max="1079" width="1.42578125" style="320" customWidth="1"/>
    <col min="1080" max="1080" width="1.5703125" style="320" customWidth="1"/>
    <col min="1081" max="1081" width="5.5703125" style="320" customWidth="1"/>
    <col min="1082" max="1082" width="5.85546875" style="320" customWidth="1"/>
    <col min="1083" max="1083" width="29.5703125" style="320" customWidth="1"/>
    <col min="1084" max="1084" width="8" style="320" customWidth="1"/>
    <col min="1085" max="1085" width="9.5703125" style="320" customWidth="1"/>
    <col min="1086" max="1087" width="4.5703125" style="320" customWidth="1"/>
    <col min="1088" max="1088" width="1.5703125" style="320" customWidth="1"/>
    <col min="1089" max="1089" width="4.5703125" style="320" customWidth="1"/>
    <col min="1090" max="1090" width="1.5703125" style="320" customWidth="1"/>
    <col min="1091" max="1091" width="4.5703125" style="320" customWidth="1"/>
    <col min="1092" max="1092" width="1.5703125" style="320" customWidth="1"/>
    <col min="1093" max="1093" width="4.5703125" style="320" customWidth="1"/>
    <col min="1094" max="1094" width="1.5703125" style="320" customWidth="1"/>
    <col min="1095" max="1095" width="4.5703125" style="320" customWidth="1"/>
    <col min="1096" max="1096" width="1.5703125" style="320" customWidth="1"/>
    <col min="1097" max="1097" width="4.5703125" style="320" customWidth="1"/>
    <col min="1098" max="1098" width="1.5703125" style="320" customWidth="1"/>
    <col min="1099" max="1099" width="4.5703125" style="320" customWidth="1"/>
    <col min="1100" max="1100" width="1.5703125" style="320" customWidth="1"/>
    <col min="1101" max="1101" width="4.5703125" style="320" customWidth="1"/>
    <col min="1102" max="1102" width="1.5703125" style="320" customWidth="1"/>
    <col min="1103" max="1103" width="4.5703125" style="320" customWidth="1"/>
    <col min="1104" max="1104" width="1.5703125" style="320" customWidth="1"/>
    <col min="1105" max="1105" width="4.5703125" style="320" customWidth="1"/>
    <col min="1106" max="1106" width="1.5703125" style="320" customWidth="1"/>
    <col min="1107" max="1107" width="4.5703125" style="320" customWidth="1"/>
    <col min="1108" max="1108" width="1.5703125" style="320" customWidth="1"/>
    <col min="1109" max="1109" width="4.5703125" style="320" customWidth="1"/>
    <col min="1110" max="1110" width="1.5703125" style="320" customWidth="1"/>
    <col min="1111" max="1111" width="4.5703125" style="320" customWidth="1"/>
    <col min="1112" max="1112" width="1.5703125" style="320" customWidth="1"/>
    <col min="1113" max="1113" width="4.5703125" style="320" customWidth="1"/>
    <col min="1114" max="1114" width="1.5703125" style="320" customWidth="1"/>
    <col min="1115" max="1115" width="4.5703125" style="320" customWidth="1"/>
    <col min="1116" max="1116" width="1.5703125" style="320" customWidth="1"/>
    <col min="1117" max="1117" width="4.5703125" style="320" customWidth="1"/>
    <col min="1118" max="1118" width="1.5703125" style="320" customWidth="1"/>
    <col min="1119" max="1119" width="4.5703125" style="320" customWidth="1"/>
    <col min="1120" max="1120" width="1.5703125" style="320" customWidth="1"/>
    <col min="1121" max="1121" width="4.5703125" style="320" customWidth="1"/>
    <col min="1122" max="1122" width="1.5703125" style="320" customWidth="1"/>
    <col min="1123" max="1123" width="4.5703125" style="320" customWidth="1"/>
    <col min="1124" max="1124" width="1.5703125" style="320" customWidth="1"/>
    <col min="1125" max="1125" width="4.85546875" style="320" customWidth="1"/>
    <col min="1126" max="1126" width="1.5703125" style="320" customWidth="1"/>
    <col min="1127" max="1127" width="4.5703125" style="320" customWidth="1"/>
    <col min="1128" max="1128" width="1.5703125" style="320" customWidth="1"/>
    <col min="1129" max="1129" width="4.85546875" style="320" customWidth="1"/>
    <col min="1130" max="1130" width="1.5703125" style="320" customWidth="1"/>
    <col min="1131" max="1131" width="4.85546875" style="320" customWidth="1"/>
    <col min="1132" max="1132" width="3" style="320" customWidth="1"/>
    <col min="1133" max="1133" width="8" style="320" customWidth="1"/>
    <col min="1134" max="1134" width="18.5703125" style="320" customWidth="1"/>
    <col min="1135" max="1138" width="8" style="320" customWidth="1"/>
    <col min="1139" max="1280" width="8" style="320"/>
    <col min="1281" max="1282" width="0" style="320" hidden="1" customWidth="1"/>
    <col min="1283" max="1283" width="9.42578125" style="320" customWidth="1"/>
    <col min="1284" max="1284" width="30.42578125" style="320" customWidth="1"/>
    <col min="1285" max="1285" width="8.5703125" style="320" customWidth="1"/>
    <col min="1286" max="1286" width="10" style="320" customWidth="1"/>
    <col min="1287" max="1287" width="1.5703125" style="320" customWidth="1"/>
    <col min="1288" max="1288" width="6" style="320" customWidth="1"/>
    <col min="1289" max="1289" width="1.5703125" style="320" customWidth="1"/>
    <col min="1290" max="1290" width="6" style="320" customWidth="1"/>
    <col min="1291" max="1291" width="1.5703125" style="320" customWidth="1"/>
    <col min="1292" max="1292" width="6.140625" style="320" customWidth="1"/>
    <col min="1293" max="1293" width="1.5703125" style="320" customWidth="1"/>
    <col min="1294" max="1294" width="6.140625" style="320" customWidth="1"/>
    <col min="1295" max="1295" width="1.5703125" style="320" customWidth="1"/>
    <col min="1296" max="1296" width="6.140625" style="320" customWidth="1"/>
    <col min="1297" max="1297" width="1.5703125" style="320" customWidth="1"/>
    <col min="1298" max="1298" width="6" style="320" customWidth="1"/>
    <col min="1299" max="1299" width="1.5703125" style="320" customWidth="1"/>
    <col min="1300" max="1300" width="6" style="320" customWidth="1"/>
    <col min="1301" max="1301" width="1.5703125" style="320" customWidth="1"/>
    <col min="1302" max="1302" width="7.42578125" style="320" customWidth="1"/>
    <col min="1303" max="1303" width="1.42578125" style="320" customWidth="1"/>
    <col min="1304" max="1304" width="7.42578125" style="320" customWidth="1"/>
    <col min="1305" max="1305" width="1.42578125" style="320" customWidth="1"/>
    <col min="1306" max="1306" width="7.42578125" style="320" customWidth="1"/>
    <col min="1307" max="1307" width="1.42578125" style="320" customWidth="1"/>
    <col min="1308" max="1308" width="7.42578125" style="320" customWidth="1"/>
    <col min="1309" max="1309" width="1.42578125" style="320" customWidth="1"/>
    <col min="1310" max="1310" width="7.42578125" style="320" customWidth="1"/>
    <col min="1311" max="1311" width="1.42578125" style="320" customWidth="1"/>
    <col min="1312" max="1312" width="7.42578125" style="320" customWidth="1"/>
    <col min="1313" max="1313" width="1.42578125" style="320" customWidth="1"/>
    <col min="1314" max="1314" width="7.42578125" style="320" customWidth="1"/>
    <col min="1315" max="1315" width="1.42578125" style="320" customWidth="1"/>
    <col min="1316" max="1316" width="7.42578125" style="320" customWidth="1"/>
    <col min="1317" max="1317" width="1.42578125" style="320" customWidth="1"/>
    <col min="1318" max="1318" width="7.42578125" style="320" customWidth="1"/>
    <col min="1319" max="1319" width="1.42578125" style="320" customWidth="1"/>
    <col min="1320" max="1320" width="7.42578125" style="320" customWidth="1"/>
    <col min="1321" max="1321" width="1.42578125" style="320" customWidth="1"/>
    <col min="1322" max="1322" width="7.42578125" style="320" customWidth="1"/>
    <col min="1323" max="1323" width="1.42578125" style="320" customWidth="1"/>
    <col min="1324" max="1324" width="7.42578125" style="320" customWidth="1"/>
    <col min="1325" max="1325" width="1.42578125" style="320" customWidth="1"/>
    <col min="1326" max="1326" width="7.42578125" style="320" customWidth="1"/>
    <col min="1327" max="1327" width="1.42578125" style="320" customWidth="1"/>
    <col min="1328" max="1328" width="7.42578125" style="320" customWidth="1"/>
    <col min="1329" max="1329" width="1.42578125" style="320" customWidth="1"/>
    <col min="1330" max="1330" width="7.42578125" style="320" customWidth="1"/>
    <col min="1331" max="1331" width="1.42578125" style="320" customWidth="1"/>
    <col min="1332" max="1332" width="7.42578125" style="320" customWidth="1"/>
    <col min="1333" max="1333" width="1.42578125" style="320" customWidth="1"/>
    <col min="1334" max="1334" width="7.42578125" style="320" customWidth="1"/>
    <col min="1335" max="1335" width="1.42578125" style="320" customWidth="1"/>
    <col min="1336" max="1336" width="1.5703125" style="320" customWidth="1"/>
    <col min="1337" max="1337" width="5.5703125" style="320" customWidth="1"/>
    <col min="1338" max="1338" width="5.85546875" style="320" customWidth="1"/>
    <col min="1339" max="1339" width="29.5703125" style="320" customWidth="1"/>
    <col min="1340" max="1340" width="8" style="320" customWidth="1"/>
    <col min="1341" max="1341" width="9.5703125" style="320" customWidth="1"/>
    <col min="1342" max="1343" width="4.5703125" style="320" customWidth="1"/>
    <col min="1344" max="1344" width="1.5703125" style="320" customWidth="1"/>
    <col min="1345" max="1345" width="4.5703125" style="320" customWidth="1"/>
    <col min="1346" max="1346" width="1.5703125" style="320" customWidth="1"/>
    <col min="1347" max="1347" width="4.5703125" style="320" customWidth="1"/>
    <col min="1348" max="1348" width="1.5703125" style="320" customWidth="1"/>
    <col min="1349" max="1349" width="4.5703125" style="320" customWidth="1"/>
    <col min="1350" max="1350" width="1.5703125" style="320" customWidth="1"/>
    <col min="1351" max="1351" width="4.5703125" style="320" customWidth="1"/>
    <col min="1352" max="1352" width="1.5703125" style="320" customWidth="1"/>
    <col min="1353" max="1353" width="4.5703125" style="320" customWidth="1"/>
    <col min="1354" max="1354" width="1.5703125" style="320" customWidth="1"/>
    <col min="1355" max="1355" width="4.5703125" style="320" customWidth="1"/>
    <col min="1356" max="1356" width="1.5703125" style="320" customWidth="1"/>
    <col min="1357" max="1357" width="4.5703125" style="320" customWidth="1"/>
    <col min="1358" max="1358" width="1.5703125" style="320" customWidth="1"/>
    <col min="1359" max="1359" width="4.5703125" style="320" customWidth="1"/>
    <col min="1360" max="1360" width="1.5703125" style="320" customWidth="1"/>
    <col min="1361" max="1361" width="4.5703125" style="320" customWidth="1"/>
    <col min="1362" max="1362" width="1.5703125" style="320" customWidth="1"/>
    <col min="1363" max="1363" width="4.5703125" style="320" customWidth="1"/>
    <col min="1364" max="1364" width="1.5703125" style="320" customWidth="1"/>
    <col min="1365" max="1365" width="4.5703125" style="320" customWidth="1"/>
    <col min="1366" max="1366" width="1.5703125" style="320" customWidth="1"/>
    <col min="1367" max="1367" width="4.5703125" style="320" customWidth="1"/>
    <col min="1368" max="1368" width="1.5703125" style="320" customWidth="1"/>
    <col min="1369" max="1369" width="4.5703125" style="320" customWidth="1"/>
    <col min="1370" max="1370" width="1.5703125" style="320" customWidth="1"/>
    <col min="1371" max="1371" width="4.5703125" style="320" customWidth="1"/>
    <col min="1372" max="1372" width="1.5703125" style="320" customWidth="1"/>
    <col min="1373" max="1373" width="4.5703125" style="320" customWidth="1"/>
    <col min="1374" max="1374" width="1.5703125" style="320" customWidth="1"/>
    <col min="1375" max="1375" width="4.5703125" style="320" customWidth="1"/>
    <col min="1376" max="1376" width="1.5703125" style="320" customWidth="1"/>
    <col min="1377" max="1377" width="4.5703125" style="320" customWidth="1"/>
    <col min="1378" max="1378" width="1.5703125" style="320" customWidth="1"/>
    <col min="1379" max="1379" width="4.5703125" style="320" customWidth="1"/>
    <col min="1380" max="1380" width="1.5703125" style="320" customWidth="1"/>
    <col min="1381" max="1381" width="4.85546875" style="320" customWidth="1"/>
    <col min="1382" max="1382" width="1.5703125" style="320" customWidth="1"/>
    <col min="1383" max="1383" width="4.5703125" style="320" customWidth="1"/>
    <col min="1384" max="1384" width="1.5703125" style="320" customWidth="1"/>
    <col min="1385" max="1385" width="4.85546875" style="320" customWidth="1"/>
    <col min="1386" max="1386" width="1.5703125" style="320" customWidth="1"/>
    <col min="1387" max="1387" width="4.85546875" style="320" customWidth="1"/>
    <col min="1388" max="1388" width="3" style="320" customWidth="1"/>
    <col min="1389" max="1389" width="8" style="320" customWidth="1"/>
    <col min="1390" max="1390" width="18.5703125" style="320" customWidth="1"/>
    <col min="1391" max="1394" width="8" style="320" customWidth="1"/>
    <col min="1395" max="1536" width="8" style="320"/>
    <col min="1537" max="1538" width="0" style="320" hidden="1" customWidth="1"/>
    <col min="1539" max="1539" width="9.42578125" style="320" customWidth="1"/>
    <col min="1540" max="1540" width="30.42578125" style="320" customWidth="1"/>
    <col min="1541" max="1541" width="8.5703125" style="320" customWidth="1"/>
    <col min="1542" max="1542" width="10" style="320" customWidth="1"/>
    <col min="1543" max="1543" width="1.5703125" style="320" customWidth="1"/>
    <col min="1544" max="1544" width="6" style="320" customWidth="1"/>
    <col min="1545" max="1545" width="1.5703125" style="320" customWidth="1"/>
    <col min="1546" max="1546" width="6" style="320" customWidth="1"/>
    <col min="1547" max="1547" width="1.5703125" style="320" customWidth="1"/>
    <col min="1548" max="1548" width="6.140625" style="320" customWidth="1"/>
    <col min="1549" max="1549" width="1.5703125" style="320" customWidth="1"/>
    <col min="1550" max="1550" width="6.140625" style="320" customWidth="1"/>
    <col min="1551" max="1551" width="1.5703125" style="320" customWidth="1"/>
    <col min="1552" max="1552" width="6.140625" style="320" customWidth="1"/>
    <col min="1553" max="1553" width="1.5703125" style="320" customWidth="1"/>
    <col min="1554" max="1554" width="6" style="320" customWidth="1"/>
    <col min="1555" max="1555" width="1.5703125" style="320" customWidth="1"/>
    <col min="1556" max="1556" width="6" style="320" customWidth="1"/>
    <col min="1557" max="1557" width="1.5703125" style="320" customWidth="1"/>
    <col min="1558" max="1558" width="7.42578125" style="320" customWidth="1"/>
    <col min="1559" max="1559" width="1.42578125" style="320" customWidth="1"/>
    <col min="1560" max="1560" width="7.42578125" style="320" customWidth="1"/>
    <col min="1561" max="1561" width="1.42578125" style="320" customWidth="1"/>
    <col min="1562" max="1562" width="7.42578125" style="320" customWidth="1"/>
    <col min="1563" max="1563" width="1.42578125" style="320" customWidth="1"/>
    <col min="1564" max="1564" width="7.42578125" style="320" customWidth="1"/>
    <col min="1565" max="1565" width="1.42578125" style="320" customWidth="1"/>
    <col min="1566" max="1566" width="7.42578125" style="320" customWidth="1"/>
    <col min="1567" max="1567" width="1.42578125" style="320" customWidth="1"/>
    <col min="1568" max="1568" width="7.42578125" style="320" customWidth="1"/>
    <col min="1569" max="1569" width="1.42578125" style="320" customWidth="1"/>
    <col min="1570" max="1570" width="7.42578125" style="320" customWidth="1"/>
    <col min="1571" max="1571" width="1.42578125" style="320" customWidth="1"/>
    <col min="1572" max="1572" width="7.42578125" style="320" customWidth="1"/>
    <col min="1573" max="1573" width="1.42578125" style="320" customWidth="1"/>
    <col min="1574" max="1574" width="7.42578125" style="320" customWidth="1"/>
    <col min="1575" max="1575" width="1.42578125" style="320" customWidth="1"/>
    <col min="1576" max="1576" width="7.42578125" style="320" customWidth="1"/>
    <col min="1577" max="1577" width="1.42578125" style="320" customWidth="1"/>
    <col min="1578" max="1578" width="7.42578125" style="320" customWidth="1"/>
    <col min="1579" max="1579" width="1.42578125" style="320" customWidth="1"/>
    <col min="1580" max="1580" width="7.42578125" style="320" customWidth="1"/>
    <col min="1581" max="1581" width="1.42578125" style="320" customWidth="1"/>
    <col min="1582" max="1582" width="7.42578125" style="320" customWidth="1"/>
    <col min="1583" max="1583" width="1.42578125" style="320" customWidth="1"/>
    <col min="1584" max="1584" width="7.42578125" style="320" customWidth="1"/>
    <col min="1585" max="1585" width="1.42578125" style="320" customWidth="1"/>
    <col min="1586" max="1586" width="7.42578125" style="320" customWidth="1"/>
    <col min="1587" max="1587" width="1.42578125" style="320" customWidth="1"/>
    <col min="1588" max="1588" width="7.42578125" style="320" customWidth="1"/>
    <col min="1589" max="1589" width="1.42578125" style="320" customWidth="1"/>
    <col min="1590" max="1590" width="7.42578125" style="320" customWidth="1"/>
    <col min="1591" max="1591" width="1.42578125" style="320" customWidth="1"/>
    <col min="1592" max="1592" width="1.5703125" style="320" customWidth="1"/>
    <col min="1593" max="1593" width="5.5703125" style="320" customWidth="1"/>
    <col min="1594" max="1594" width="5.85546875" style="320" customWidth="1"/>
    <col min="1595" max="1595" width="29.5703125" style="320" customWidth="1"/>
    <col min="1596" max="1596" width="8" style="320" customWidth="1"/>
    <col min="1597" max="1597" width="9.5703125" style="320" customWidth="1"/>
    <col min="1598" max="1599" width="4.5703125" style="320" customWidth="1"/>
    <col min="1600" max="1600" width="1.5703125" style="320" customWidth="1"/>
    <col min="1601" max="1601" width="4.5703125" style="320" customWidth="1"/>
    <col min="1602" max="1602" width="1.5703125" style="320" customWidth="1"/>
    <col min="1603" max="1603" width="4.5703125" style="320" customWidth="1"/>
    <col min="1604" max="1604" width="1.5703125" style="320" customWidth="1"/>
    <col min="1605" max="1605" width="4.5703125" style="320" customWidth="1"/>
    <col min="1606" max="1606" width="1.5703125" style="320" customWidth="1"/>
    <col min="1607" max="1607" width="4.5703125" style="320" customWidth="1"/>
    <col min="1608" max="1608" width="1.5703125" style="320" customWidth="1"/>
    <col min="1609" max="1609" width="4.5703125" style="320" customWidth="1"/>
    <col min="1610" max="1610" width="1.5703125" style="320" customWidth="1"/>
    <col min="1611" max="1611" width="4.5703125" style="320" customWidth="1"/>
    <col min="1612" max="1612" width="1.5703125" style="320" customWidth="1"/>
    <col min="1613" max="1613" width="4.5703125" style="320" customWidth="1"/>
    <col min="1614" max="1614" width="1.5703125" style="320" customWidth="1"/>
    <col min="1615" max="1615" width="4.5703125" style="320" customWidth="1"/>
    <col min="1616" max="1616" width="1.5703125" style="320" customWidth="1"/>
    <col min="1617" max="1617" width="4.5703125" style="320" customWidth="1"/>
    <col min="1618" max="1618" width="1.5703125" style="320" customWidth="1"/>
    <col min="1619" max="1619" width="4.5703125" style="320" customWidth="1"/>
    <col min="1620" max="1620" width="1.5703125" style="320" customWidth="1"/>
    <col min="1621" max="1621" width="4.5703125" style="320" customWidth="1"/>
    <col min="1622" max="1622" width="1.5703125" style="320" customWidth="1"/>
    <col min="1623" max="1623" width="4.5703125" style="320" customWidth="1"/>
    <col min="1624" max="1624" width="1.5703125" style="320" customWidth="1"/>
    <col min="1625" max="1625" width="4.5703125" style="320" customWidth="1"/>
    <col min="1626" max="1626" width="1.5703125" style="320" customWidth="1"/>
    <col min="1627" max="1627" width="4.5703125" style="320" customWidth="1"/>
    <col min="1628" max="1628" width="1.5703125" style="320" customWidth="1"/>
    <col min="1629" max="1629" width="4.5703125" style="320" customWidth="1"/>
    <col min="1630" max="1630" width="1.5703125" style="320" customWidth="1"/>
    <col min="1631" max="1631" width="4.5703125" style="320" customWidth="1"/>
    <col min="1632" max="1632" width="1.5703125" style="320" customWidth="1"/>
    <col min="1633" max="1633" width="4.5703125" style="320" customWidth="1"/>
    <col min="1634" max="1634" width="1.5703125" style="320" customWidth="1"/>
    <col min="1635" max="1635" width="4.5703125" style="320" customWidth="1"/>
    <col min="1636" max="1636" width="1.5703125" style="320" customWidth="1"/>
    <col min="1637" max="1637" width="4.85546875" style="320" customWidth="1"/>
    <col min="1638" max="1638" width="1.5703125" style="320" customWidth="1"/>
    <col min="1639" max="1639" width="4.5703125" style="320" customWidth="1"/>
    <col min="1640" max="1640" width="1.5703125" style="320" customWidth="1"/>
    <col min="1641" max="1641" width="4.85546875" style="320" customWidth="1"/>
    <col min="1642" max="1642" width="1.5703125" style="320" customWidth="1"/>
    <col min="1643" max="1643" width="4.85546875" style="320" customWidth="1"/>
    <col min="1644" max="1644" width="3" style="320" customWidth="1"/>
    <col min="1645" max="1645" width="8" style="320" customWidth="1"/>
    <col min="1646" max="1646" width="18.5703125" style="320" customWidth="1"/>
    <col min="1647" max="1650" width="8" style="320" customWidth="1"/>
    <col min="1651" max="1792" width="8" style="320"/>
    <col min="1793" max="1794" width="0" style="320" hidden="1" customWidth="1"/>
    <col min="1795" max="1795" width="9.42578125" style="320" customWidth="1"/>
    <col min="1796" max="1796" width="30.42578125" style="320" customWidth="1"/>
    <col min="1797" max="1797" width="8.5703125" style="320" customWidth="1"/>
    <col min="1798" max="1798" width="10" style="320" customWidth="1"/>
    <col min="1799" max="1799" width="1.5703125" style="320" customWidth="1"/>
    <col min="1800" max="1800" width="6" style="320" customWidth="1"/>
    <col min="1801" max="1801" width="1.5703125" style="320" customWidth="1"/>
    <col min="1802" max="1802" width="6" style="320" customWidth="1"/>
    <col min="1803" max="1803" width="1.5703125" style="320" customWidth="1"/>
    <col min="1804" max="1804" width="6.140625" style="320" customWidth="1"/>
    <col min="1805" max="1805" width="1.5703125" style="320" customWidth="1"/>
    <col min="1806" max="1806" width="6.140625" style="320" customWidth="1"/>
    <col min="1807" max="1807" width="1.5703125" style="320" customWidth="1"/>
    <col min="1808" max="1808" width="6.140625" style="320" customWidth="1"/>
    <col min="1809" max="1809" width="1.5703125" style="320" customWidth="1"/>
    <col min="1810" max="1810" width="6" style="320" customWidth="1"/>
    <col min="1811" max="1811" width="1.5703125" style="320" customWidth="1"/>
    <col min="1812" max="1812" width="6" style="320" customWidth="1"/>
    <col min="1813" max="1813" width="1.5703125" style="320" customWidth="1"/>
    <col min="1814" max="1814" width="7.42578125" style="320" customWidth="1"/>
    <col min="1815" max="1815" width="1.42578125" style="320" customWidth="1"/>
    <col min="1816" max="1816" width="7.42578125" style="320" customWidth="1"/>
    <col min="1817" max="1817" width="1.42578125" style="320" customWidth="1"/>
    <col min="1818" max="1818" width="7.42578125" style="320" customWidth="1"/>
    <col min="1819" max="1819" width="1.42578125" style="320" customWidth="1"/>
    <col min="1820" max="1820" width="7.42578125" style="320" customWidth="1"/>
    <col min="1821" max="1821" width="1.42578125" style="320" customWidth="1"/>
    <col min="1822" max="1822" width="7.42578125" style="320" customWidth="1"/>
    <col min="1823" max="1823" width="1.42578125" style="320" customWidth="1"/>
    <col min="1824" max="1824" width="7.42578125" style="320" customWidth="1"/>
    <col min="1825" max="1825" width="1.42578125" style="320" customWidth="1"/>
    <col min="1826" max="1826" width="7.42578125" style="320" customWidth="1"/>
    <col min="1827" max="1827" width="1.42578125" style="320" customWidth="1"/>
    <col min="1828" max="1828" width="7.42578125" style="320" customWidth="1"/>
    <col min="1829" max="1829" width="1.42578125" style="320" customWidth="1"/>
    <col min="1830" max="1830" width="7.42578125" style="320" customWidth="1"/>
    <col min="1831" max="1831" width="1.42578125" style="320" customWidth="1"/>
    <col min="1832" max="1832" width="7.42578125" style="320" customWidth="1"/>
    <col min="1833" max="1833" width="1.42578125" style="320" customWidth="1"/>
    <col min="1834" max="1834" width="7.42578125" style="320" customWidth="1"/>
    <col min="1835" max="1835" width="1.42578125" style="320" customWidth="1"/>
    <col min="1836" max="1836" width="7.42578125" style="320" customWidth="1"/>
    <col min="1837" max="1837" width="1.42578125" style="320" customWidth="1"/>
    <col min="1838" max="1838" width="7.42578125" style="320" customWidth="1"/>
    <col min="1839" max="1839" width="1.42578125" style="320" customWidth="1"/>
    <col min="1840" max="1840" width="7.42578125" style="320" customWidth="1"/>
    <col min="1841" max="1841" width="1.42578125" style="320" customWidth="1"/>
    <col min="1842" max="1842" width="7.42578125" style="320" customWidth="1"/>
    <col min="1843" max="1843" width="1.42578125" style="320" customWidth="1"/>
    <col min="1844" max="1844" width="7.42578125" style="320" customWidth="1"/>
    <col min="1845" max="1845" width="1.42578125" style="320" customWidth="1"/>
    <col min="1846" max="1846" width="7.42578125" style="320" customWidth="1"/>
    <col min="1847" max="1847" width="1.42578125" style="320" customWidth="1"/>
    <col min="1848" max="1848" width="1.5703125" style="320" customWidth="1"/>
    <col min="1849" max="1849" width="5.5703125" style="320" customWidth="1"/>
    <col min="1850" max="1850" width="5.85546875" style="320" customWidth="1"/>
    <col min="1851" max="1851" width="29.5703125" style="320" customWidth="1"/>
    <col min="1852" max="1852" width="8" style="320" customWidth="1"/>
    <col min="1853" max="1853" width="9.5703125" style="320" customWidth="1"/>
    <col min="1854" max="1855" width="4.5703125" style="320" customWidth="1"/>
    <col min="1856" max="1856" width="1.5703125" style="320" customWidth="1"/>
    <col min="1857" max="1857" width="4.5703125" style="320" customWidth="1"/>
    <col min="1858" max="1858" width="1.5703125" style="320" customWidth="1"/>
    <col min="1859" max="1859" width="4.5703125" style="320" customWidth="1"/>
    <col min="1860" max="1860" width="1.5703125" style="320" customWidth="1"/>
    <col min="1861" max="1861" width="4.5703125" style="320" customWidth="1"/>
    <col min="1862" max="1862" width="1.5703125" style="320" customWidth="1"/>
    <col min="1863" max="1863" width="4.5703125" style="320" customWidth="1"/>
    <col min="1864" max="1864" width="1.5703125" style="320" customWidth="1"/>
    <col min="1865" max="1865" width="4.5703125" style="320" customWidth="1"/>
    <col min="1866" max="1866" width="1.5703125" style="320" customWidth="1"/>
    <col min="1867" max="1867" width="4.5703125" style="320" customWidth="1"/>
    <col min="1868" max="1868" width="1.5703125" style="320" customWidth="1"/>
    <col min="1869" max="1869" width="4.5703125" style="320" customWidth="1"/>
    <col min="1870" max="1870" width="1.5703125" style="320" customWidth="1"/>
    <col min="1871" max="1871" width="4.5703125" style="320" customWidth="1"/>
    <col min="1872" max="1872" width="1.5703125" style="320" customWidth="1"/>
    <col min="1873" max="1873" width="4.5703125" style="320" customWidth="1"/>
    <col min="1874" max="1874" width="1.5703125" style="320" customWidth="1"/>
    <col min="1875" max="1875" width="4.5703125" style="320" customWidth="1"/>
    <col min="1876" max="1876" width="1.5703125" style="320" customWidth="1"/>
    <col min="1877" max="1877" width="4.5703125" style="320" customWidth="1"/>
    <col min="1878" max="1878" width="1.5703125" style="320" customWidth="1"/>
    <col min="1879" max="1879" width="4.5703125" style="320" customWidth="1"/>
    <col min="1880" max="1880" width="1.5703125" style="320" customWidth="1"/>
    <col min="1881" max="1881" width="4.5703125" style="320" customWidth="1"/>
    <col min="1882" max="1882" width="1.5703125" style="320" customWidth="1"/>
    <col min="1883" max="1883" width="4.5703125" style="320" customWidth="1"/>
    <col min="1884" max="1884" width="1.5703125" style="320" customWidth="1"/>
    <col min="1885" max="1885" width="4.5703125" style="320" customWidth="1"/>
    <col min="1886" max="1886" width="1.5703125" style="320" customWidth="1"/>
    <col min="1887" max="1887" width="4.5703125" style="320" customWidth="1"/>
    <col min="1888" max="1888" width="1.5703125" style="320" customWidth="1"/>
    <col min="1889" max="1889" width="4.5703125" style="320" customWidth="1"/>
    <col min="1890" max="1890" width="1.5703125" style="320" customWidth="1"/>
    <col min="1891" max="1891" width="4.5703125" style="320" customWidth="1"/>
    <col min="1892" max="1892" width="1.5703125" style="320" customWidth="1"/>
    <col min="1893" max="1893" width="4.85546875" style="320" customWidth="1"/>
    <col min="1894" max="1894" width="1.5703125" style="320" customWidth="1"/>
    <col min="1895" max="1895" width="4.5703125" style="320" customWidth="1"/>
    <col min="1896" max="1896" width="1.5703125" style="320" customWidth="1"/>
    <col min="1897" max="1897" width="4.85546875" style="320" customWidth="1"/>
    <col min="1898" max="1898" width="1.5703125" style="320" customWidth="1"/>
    <col min="1899" max="1899" width="4.85546875" style="320" customWidth="1"/>
    <col min="1900" max="1900" width="3" style="320" customWidth="1"/>
    <col min="1901" max="1901" width="8" style="320" customWidth="1"/>
    <col min="1902" max="1902" width="18.5703125" style="320" customWidth="1"/>
    <col min="1903" max="1906" width="8" style="320" customWidth="1"/>
    <col min="1907" max="2048" width="8" style="320"/>
    <col min="2049" max="2050" width="0" style="320" hidden="1" customWidth="1"/>
    <col min="2051" max="2051" width="9.42578125" style="320" customWidth="1"/>
    <col min="2052" max="2052" width="30.42578125" style="320" customWidth="1"/>
    <col min="2053" max="2053" width="8.5703125" style="320" customWidth="1"/>
    <col min="2054" max="2054" width="10" style="320" customWidth="1"/>
    <col min="2055" max="2055" width="1.5703125" style="320" customWidth="1"/>
    <col min="2056" max="2056" width="6" style="320" customWidth="1"/>
    <col min="2057" max="2057" width="1.5703125" style="320" customWidth="1"/>
    <col min="2058" max="2058" width="6" style="320" customWidth="1"/>
    <col min="2059" max="2059" width="1.5703125" style="320" customWidth="1"/>
    <col min="2060" max="2060" width="6.140625" style="320" customWidth="1"/>
    <col min="2061" max="2061" width="1.5703125" style="320" customWidth="1"/>
    <col min="2062" max="2062" width="6.140625" style="320" customWidth="1"/>
    <col min="2063" max="2063" width="1.5703125" style="320" customWidth="1"/>
    <col min="2064" max="2064" width="6.140625" style="320" customWidth="1"/>
    <col min="2065" max="2065" width="1.5703125" style="320" customWidth="1"/>
    <col min="2066" max="2066" width="6" style="320" customWidth="1"/>
    <col min="2067" max="2067" width="1.5703125" style="320" customWidth="1"/>
    <col min="2068" max="2068" width="6" style="320" customWidth="1"/>
    <col min="2069" max="2069" width="1.5703125" style="320" customWidth="1"/>
    <col min="2070" max="2070" width="7.42578125" style="320" customWidth="1"/>
    <col min="2071" max="2071" width="1.42578125" style="320" customWidth="1"/>
    <col min="2072" max="2072" width="7.42578125" style="320" customWidth="1"/>
    <col min="2073" max="2073" width="1.42578125" style="320" customWidth="1"/>
    <col min="2074" max="2074" width="7.42578125" style="320" customWidth="1"/>
    <col min="2075" max="2075" width="1.42578125" style="320" customWidth="1"/>
    <col min="2076" max="2076" width="7.42578125" style="320" customWidth="1"/>
    <col min="2077" max="2077" width="1.42578125" style="320" customWidth="1"/>
    <col min="2078" max="2078" width="7.42578125" style="320" customWidth="1"/>
    <col min="2079" max="2079" width="1.42578125" style="320" customWidth="1"/>
    <col min="2080" max="2080" width="7.42578125" style="320" customWidth="1"/>
    <col min="2081" max="2081" width="1.42578125" style="320" customWidth="1"/>
    <col min="2082" max="2082" width="7.42578125" style="320" customWidth="1"/>
    <col min="2083" max="2083" width="1.42578125" style="320" customWidth="1"/>
    <col min="2084" max="2084" width="7.42578125" style="320" customWidth="1"/>
    <col min="2085" max="2085" width="1.42578125" style="320" customWidth="1"/>
    <col min="2086" max="2086" width="7.42578125" style="320" customWidth="1"/>
    <col min="2087" max="2087" width="1.42578125" style="320" customWidth="1"/>
    <col min="2088" max="2088" width="7.42578125" style="320" customWidth="1"/>
    <col min="2089" max="2089" width="1.42578125" style="320" customWidth="1"/>
    <col min="2090" max="2090" width="7.42578125" style="320" customWidth="1"/>
    <col min="2091" max="2091" width="1.42578125" style="320" customWidth="1"/>
    <col min="2092" max="2092" width="7.42578125" style="320" customWidth="1"/>
    <col min="2093" max="2093" width="1.42578125" style="320" customWidth="1"/>
    <col min="2094" max="2094" width="7.42578125" style="320" customWidth="1"/>
    <col min="2095" max="2095" width="1.42578125" style="320" customWidth="1"/>
    <col min="2096" max="2096" width="7.42578125" style="320" customWidth="1"/>
    <col min="2097" max="2097" width="1.42578125" style="320" customWidth="1"/>
    <col min="2098" max="2098" width="7.42578125" style="320" customWidth="1"/>
    <col min="2099" max="2099" width="1.42578125" style="320" customWidth="1"/>
    <col min="2100" max="2100" width="7.42578125" style="320" customWidth="1"/>
    <col min="2101" max="2101" width="1.42578125" style="320" customWidth="1"/>
    <col min="2102" max="2102" width="7.42578125" style="320" customWidth="1"/>
    <col min="2103" max="2103" width="1.42578125" style="320" customWidth="1"/>
    <col min="2104" max="2104" width="1.5703125" style="320" customWidth="1"/>
    <col min="2105" max="2105" width="5.5703125" style="320" customWidth="1"/>
    <col min="2106" max="2106" width="5.85546875" style="320" customWidth="1"/>
    <col min="2107" max="2107" width="29.5703125" style="320" customWidth="1"/>
    <col min="2108" max="2108" width="8" style="320" customWidth="1"/>
    <col min="2109" max="2109" width="9.5703125" style="320" customWidth="1"/>
    <col min="2110" max="2111" width="4.5703125" style="320" customWidth="1"/>
    <col min="2112" max="2112" width="1.5703125" style="320" customWidth="1"/>
    <col min="2113" max="2113" width="4.5703125" style="320" customWidth="1"/>
    <col min="2114" max="2114" width="1.5703125" style="320" customWidth="1"/>
    <col min="2115" max="2115" width="4.5703125" style="320" customWidth="1"/>
    <col min="2116" max="2116" width="1.5703125" style="320" customWidth="1"/>
    <col min="2117" max="2117" width="4.5703125" style="320" customWidth="1"/>
    <col min="2118" max="2118" width="1.5703125" style="320" customWidth="1"/>
    <col min="2119" max="2119" width="4.5703125" style="320" customWidth="1"/>
    <col min="2120" max="2120" width="1.5703125" style="320" customWidth="1"/>
    <col min="2121" max="2121" width="4.5703125" style="320" customWidth="1"/>
    <col min="2122" max="2122" width="1.5703125" style="320" customWidth="1"/>
    <col min="2123" max="2123" width="4.5703125" style="320" customWidth="1"/>
    <col min="2124" max="2124" width="1.5703125" style="320" customWidth="1"/>
    <col min="2125" max="2125" width="4.5703125" style="320" customWidth="1"/>
    <col min="2126" max="2126" width="1.5703125" style="320" customWidth="1"/>
    <col min="2127" max="2127" width="4.5703125" style="320" customWidth="1"/>
    <col min="2128" max="2128" width="1.5703125" style="320" customWidth="1"/>
    <col min="2129" max="2129" width="4.5703125" style="320" customWidth="1"/>
    <col min="2130" max="2130" width="1.5703125" style="320" customWidth="1"/>
    <col min="2131" max="2131" width="4.5703125" style="320" customWidth="1"/>
    <col min="2132" max="2132" width="1.5703125" style="320" customWidth="1"/>
    <col min="2133" max="2133" width="4.5703125" style="320" customWidth="1"/>
    <col min="2134" max="2134" width="1.5703125" style="320" customWidth="1"/>
    <col min="2135" max="2135" width="4.5703125" style="320" customWidth="1"/>
    <col min="2136" max="2136" width="1.5703125" style="320" customWidth="1"/>
    <col min="2137" max="2137" width="4.5703125" style="320" customWidth="1"/>
    <col min="2138" max="2138" width="1.5703125" style="320" customWidth="1"/>
    <col min="2139" max="2139" width="4.5703125" style="320" customWidth="1"/>
    <col min="2140" max="2140" width="1.5703125" style="320" customWidth="1"/>
    <col min="2141" max="2141" width="4.5703125" style="320" customWidth="1"/>
    <col min="2142" max="2142" width="1.5703125" style="320" customWidth="1"/>
    <col min="2143" max="2143" width="4.5703125" style="320" customWidth="1"/>
    <col min="2144" max="2144" width="1.5703125" style="320" customWidth="1"/>
    <col min="2145" max="2145" width="4.5703125" style="320" customWidth="1"/>
    <col min="2146" max="2146" width="1.5703125" style="320" customWidth="1"/>
    <col min="2147" max="2147" width="4.5703125" style="320" customWidth="1"/>
    <col min="2148" max="2148" width="1.5703125" style="320" customWidth="1"/>
    <col min="2149" max="2149" width="4.85546875" style="320" customWidth="1"/>
    <col min="2150" max="2150" width="1.5703125" style="320" customWidth="1"/>
    <col min="2151" max="2151" width="4.5703125" style="320" customWidth="1"/>
    <col min="2152" max="2152" width="1.5703125" style="320" customWidth="1"/>
    <col min="2153" max="2153" width="4.85546875" style="320" customWidth="1"/>
    <col min="2154" max="2154" width="1.5703125" style="320" customWidth="1"/>
    <col min="2155" max="2155" width="4.85546875" style="320" customWidth="1"/>
    <col min="2156" max="2156" width="3" style="320" customWidth="1"/>
    <col min="2157" max="2157" width="8" style="320" customWidth="1"/>
    <col min="2158" max="2158" width="18.5703125" style="320" customWidth="1"/>
    <col min="2159" max="2162" width="8" style="320" customWidth="1"/>
    <col min="2163" max="2304" width="8" style="320"/>
    <col min="2305" max="2306" width="0" style="320" hidden="1" customWidth="1"/>
    <col min="2307" max="2307" width="9.42578125" style="320" customWidth="1"/>
    <col min="2308" max="2308" width="30.42578125" style="320" customWidth="1"/>
    <col min="2309" max="2309" width="8.5703125" style="320" customWidth="1"/>
    <col min="2310" max="2310" width="10" style="320" customWidth="1"/>
    <col min="2311" max="2311" width="1.5703125" style="320" customWidth="1"/>
    <col min="2312" max="2312" width="6" style="320" customWidth="1"/>
    <col min="2313" max="2313" width="1.5703125" style="320" customWidth="1"/>
    <col min="2314" max="2314" width="6" style="320" customWidth="1"/>
    <col min="2315" max="2315" width="1.5703125" style="320" customWidth="1"/>
    <col min="2316" max="2316" width="6.140625" style="320" customWidth="1"/>
    <col min="2317" max="2317" width="1.5703125" style="320" customWidth="1"/>
    <col min="2318" max="2318" width="6.140625" style="320" customWidth="1"/>
    <col min="2319" max="2319" width="1.5703125" style="320" customWidth="1"/>
    <col min="2320" max="2320" width="6.140625" style="320" customWidth="1"/>
    <col min="2321" max="2321" width="1.5703125" style="320" customWidth="1"/>
    <col min="2322" max="2322" width="6" style="320" customWidth="1"/>
    <col min="2323" max="2323" width="1.5703125" style="320" customWidth="1"/>
    <col min="2324" max="2324" width="6" style="320" customWidth="1"/>
    <col min="2325" max="2325" width="1.5703125" style="320" customWidth="1"/>
    <col min="2326" max="2326" width="7.42578125" style="320" customWidth="1"/>
    <col min="2327" max="2327" width="1.42578125" style="320" customWidth="1"/>
    <col min="2328" max="2328" width="7.42578125" style="320" customWidth="1"/>
    <col min="2329" max="2329" width="1.42578125" style="320" customWidth="1"/>
    <col min="2330" max="2330" width="7.42578125" style="320" customWidth="1"/>
    <col min="2331" max="2331" width="1.42578125" style="320" customWidth="1"/>
    <col min="2332" max="2332" width="7.42578125" style="320" customWidth="1"/>
    <col min="2333" max="2333" width="1.42578125" style="320" customWidth="1"/>
    <col min="2334" max="2334" width="7.42578125" style="320" customWidth="1"/>
    <col min="2335" max="2335" width="1.42578125" style="320" customWidth="1"/>
    <col min="2336" max="2336" width="7.42578125" style="320" customWidth="1"/>
    <col min="2337" max="2337" width="1.42578125" style="320" customWidth="1"/>
    <col min="2338" max="2338" width="7.42578125" style="320" customWidth="1"/>
    <col min="2339" max="2339" width="1.42578125" style="320" customWidth="1"/>
    <col min="2340" max="2340" width="7.42578125" style="320" customWidth="1"/>
    <col min="2341" max="2341" width="1.42578125" style="320" customWidth="1"/>
    <col min="2342" max="2342" width="7.42578125" style="320" customWidth="1"/>
    <col min="2343" max="2343" width="1.42578125" style="320" customWidth="1"/>
    <col min="2344" max="2344" width="7.42578125" style="320" customWidth="1"/>
    <col min="2345" max="2345" width="1.42578125" style="320" customWidth="1"/>
    <col min="2346" max="2346" width="7.42578125" style="320" customWidth="1"/>
    <col min="2347" max="2347" width="1.42578125" style="320" customWidth="1"/>
    <col min="2348" max="2348" width="7.42578125" style="320" customWidth="1"/>
    <col min="2349" max="2349" width="1.42578125" style="320" customWidth="1"/>
    <col min="2350" max="2350" width="7.42578125" style="320" customWidth="1"/>
    <col min="2351" max="2351" width="1.42578125" style="320" customWidth="1"/>
    <col min="2352" max="2352" width="7.42578125" style="320" customWidth="1"/>
    <col min="2353" max="2353" width="1.42578125" style="320" customWidth="1"/>
    <col min="2354" max="2354" width="7.42578125" style="320" customWidth="1"/>
    <col min="2355" max="2355" width="1.42578125" style="320" customWidth="1"/>
    <col min="2356" max="2356" width="7.42578125" style="320" customWidth="1"/>
    <col min="2357" max="2357" width="1.42578125" style="320" customWidth="1"/>
    <col min="2358" max="2358" width="7.42578125" style="320" customWidth="1"/>
    <col min="2359" max="2359" width="1.42578125" style="320" customWidth="1"/>
    <col min="2360" max="2360" width="1.5703125" style="320" customWidth="1"/>
    <col min="2361" max="2361" width="5.5703125" style="320" customWidth="1"/>
    <col min="2362" max="2362" width="5.85546875" style="320" customWidth="1"/>
    <col min="2363" max="2363" width="29.5703125" style="320" customWidth="1"/>
    <col min="2364" max="2364" width="8" style="320" customWidth="1"/>
    <col min="2365" max="2365" width="9.5703125" style="320" customWidth="1"/>
    <col min="2366" max="2367" width="4.5703125" style="320" customWidth="1"/>
    <col min="2368" max="2368" width="1.5703125" style="320" customWidth="1"/>
    <col min="2369" max="2369" width="4.5703125" style="320" customWidth="1"/>
    <col min="2370" max="2370" width="1.5703125" style="320" customWidth="1"/>
    <col min="2371" max="2371" width="4.5703125" style="320" customWidth="1"/>
    <col min="2372" max="2372" width="1.5703125" style="320" customWidth="1"/>
    <col min="2373" max="2373" width="4.5703125" style="320" customWidth="1"/>
    <col min="2374" max="2374" width="1.5703125" style="320" customWidth="1"/>
    <col min="2375" max="2375" width="4.5703125" style="320" customWidth="1"/>
    <col min="2376" max="2376" width="1.5703125" style="320" customWidth="1"/>
    <col min="2377" max="2377" width="4.5703125" style="320" customWidth="1"/>
    <col min="2378" max="2378" width="1.5703125" style="320" customWidth="1"/>
    <col min="2379" max="2379" width="4.5703125" style="320" customWidth="1"/>
    <col min="2380" max="2380" width="1.5703125" style="320" customWidth="1"/>
    <col min="2381" max="2381" width="4.5703125" style="320" customWidth="1"/>
    <col min="2382" max="2382" width="1.5703125" style="320" customWidth="1"/>
    <col min="2383" max="2383" width="4.5703125" style="320" customWidth="1"/>
    <col min="2384" max="2384" width="1.5703125" style="320" customWidth="1"/>
    <col min="2385" max="2385" width="4.5703125" style="320" customWidth="1"/>
    <col min="2386" max="2386" width="1.5703125" style="320" customWidth="1"/>
    <col min="2387" max="2387" width="4.5703125" style="320" customWidth="1"/>
    <col min="2388" max="2388" width="1.5703125" style="320" customWidth="1"/>
    <col min="2389" max="2389" width="4.5703125" style="320" customWidth="1"/>
    <col min="2390" max="2390" width="1.5703125" style="320" customWidth="1"/>
    <col min="2391" max="2391" width="4.5703125" style="320" customWidth="1"/>
    <col min="2392" max="2392" width="1.5703125" style="320" customWidth="1"/>
    <col min="2393" max="2393" width="4.5703125" style="320" customWidth="1"/>
    <col min="2394" max="2394" width="1.5703125" style="320" customWidth="1"/>
    <col min="2395" max="2395" width="4.5703125" style="320" customWidth="1"/>
    <col min="2396" max="2396" width="1.5703125" style="320" customWidth="1"/>
    <col min="2397" max="2397" width="4.5703125" style="320" customWidth="1"/>
    <col min="2398" max="2398" width="1.5703125" style="320" customWidth="1"/>
    <col min="2399" max="2399" width="4.5703125" style="320" customWidth="1"/>
    <col min="2400" max="2400" width="1.5703125" style="320" customWidth="1"/>
    <col min="2401" max="2401" width="4.5703125" style="320" customWidth="1"/>
    <col min="2402" max="2402" width="1.5703125" style="320" customWidth="1"/>
    <col min="2403" max="2403" width="4.5703125" style="320" customWidth="1"/>
    <col min="2404" max="2404" width="1.5703125" style="320" customWidth="1"/>
    <col min="2405" max="2405" width="4.85546875" style="320" customWidth="1"/>
    <col min="2406" max="2406" width="1.5703125" style="320" customWidth="1"/>
    <col min="2407" max="2407" width="4.5703125" style="320" customWidth="1"/>
    <col min="2408" max="2408" width="1.5703125" style="320" customWidth="1"/>
    <col min="2409" max="2409" width="4.85546875" style="320" customWidth="1"/>
    <col min="2410" max="2410" width="1.5703125" style="320" customWidth="1"/>
    <col min="2411" max="2411" width="4.85546875" style="320" customWidth="1"/>
    <col min="2412" max="2412" width="3" style="320" customWidth="1"/>
    <col min="2413" max="2413" width="8" style="320" customWidth="1"/>
    <col min="2414" max="2414" width="18.5703125" style="320" customWidth="1"/>
    <col min="2415" max="2418" width="8" style="320" customWidth="1"/>
    <col min="2419" max="2560" width="8" style="320"/>
    <col min="2561" max="2562" width="0" style="320" hidden="1" customWidth="1"/>
    <col min="2563" max="2563" width="9.42578125" style="320" customWidth="1"/>
    <col min="2564" max="2564" width="30.42578125" style="320" customWidth="1"/>
    <col min="2565" max="2565" width="8.5703125" style="320" customWidth="1"/>
    <col min="2566" max="2566" width="10" style="320" customWidth="1"/>
    <col min="2567" max="2567" width="1.5703125" style="320" customWidth="1"/>
    <col min="2568" max="2568" width="6" style="320" customWidth="1"/>
    <col min="2569" max="2569" width="1.5703125" style="320" customWidth="1"/>
    <col min="2570" max="2570" width="6" style="320" customWidth="1"/>
    <col min="2571" max="2571" width="1.5703125" style="320" customWidth="1"/>
    <col min="2572" max="2572" width="6.140625" style="320" customWidth="1"/>
    <col min="2573" max="2573" width="1.5703125" style="320" customWidth="1"/>
    <col min="2574" max="2574" width="6.140625" style="320" customWidth="1"/>
    <col min="2575" max="2575" width="1.5703125" style="320" customWidth="1"/>
    <col min="2576" max="2576" width="6.140625" style="320" customWidth="1"/>
    <col min="2577" max="2577" width="1.5703125" style="320" customWidth="1"/>
    <col min="2578" max="2578" width="6" style="320" customWidth="1"/>
    <col min="2579" max="2579" width="1.5703125" style="320" customWidth="1"/>
    <col min="2580" max="2580" width="6" style="320" customWidth="1"/>
    <col min="2581" max="2581" width="1.5703125" style="320" customWidth="1"/>
    <col min="2582" max="2582" width="7.42578125" style="320" customWidth="1"/>
    <col min="2583" max="2583" width="1.42578125" style="320" customWidth="1"/>
    <col min="2584" max="2584" width="7.42578125" style="320" customWidth="1"/>
    <col min="2585" max="2585" width="1.42578125" style="320" customWidth="1"/>
    <col min="2586" max="2586" width="7.42578125" style="320" customWidth="1"/>
    <col min="2587" max="2587" width="1.42578125" style="320" customWidth="1"/>
    <col min="2588" max="2588" width="7.42578125" style="320" customWidth="1"/>
    <col min="2589" max="2589" width="1.42578125" style="320" customWidth="1"/>
    <col min="2590" max="2590" width="7.42578125" style="320" customWidth="1"/>
    <col min="2591" max="2591" width="1.42578125" style="320" customWidth="1"/>
    <col min="2592" max="2592" width="7.42578125" style="320" customWidth="1"/>
    <col min="2593" max="2593" width="1.42578125" style="320" customWidth="1"/>
    <col min="2594" max="2594" width="7.42578125" style="320" customWidth="1"/>
    <col min="2595" max="2595" width="1.42578125" style="320" customWidth="1"/>
    <col min="2596" max="2596" width="7.42578125" style="320" customWidth="1"/>
    <col min="2597" max="2597" width="1.42578125" style="320" customWidth="1"/>
    <col min="2598" max="2598" width="7.42578125" style="320" customWidth="1"/>
    <col min="2599" max="2599" width="1.42578125" style="320" customWidth="1"/>
    <col min="2600" max="2600" width="7.42578125" style="320" customWidth="1"/>
    <col min="2601" max="2601" width="1.42578125" style="320" customWidth="1"/>
    <col min="2602" max="2602" width="7.42578125" style="320" customWidth="1"/>
    <col min="2603" max="2603" width="1.42578125" style="320" customWidth="1"/>
    <col min="2604" max="2604" width="7.42578125" style="320" customWidth="1"/>
    <col min="2605" max="2605" width="1.42578125" style="320" customWidth="1"/>
    <col min="2606" max="2606" width="7.42578125" style="320" customWidth="1"/>
    <col min="2607" max="2607" width="1.42578125" style="320" customWidth="1"/>
    <col min="2608" max="2608" width="7.42578125" style="320" customWidth="1"/>
    <col min="2609" max="2609" width="1.42578125" style="320" customWidth="1"/>
    <col min="2610" max="2610" width="7.42578125" style="320" customWidth="1"/>
    <col min="2611" max="2611" width="1.42578125" style="320" customWidth="1"/>
    <col min="2612" max="2612" width="7.42578125" style="320" customWidth="1"/>
    <col min="2613" max="2613" width="1.42578125" style="320" customWidth="1"/>
    <col min="2614" max="2614" width="7.42578125" style="320" customWidth="1"/>
    <col min="2615" max="2615" width="1.42578125" style="320" customWidth="1"/>
    <col min="2616" max="2616" width="1.5703125" style="320" customWidth="1"/>
    <col min="2617" max="2617" width="5.5703125" style="320" customWidth="1"/>
    <col min="2618" max="2618" width="5.85546875" style="320" customWidth="1"/>
    <col min="2619" max="2619" width="29.5703125" style="320" customWidth="1"/>
    <col min="2620" max="2620" width="8" style="320" customWidth="1"/>
    <col min="2621" max="2621" width="9.5703125" style="320" customWidth="1"/>
    <col min="2622" max="2623" width="4.5703125" style="320" customWidth="1"/>
    <col min="2624" max="2624" width="1.5703125" style="320" customWidth="1"/>
    <col min="2625" max="2625" width="4.5703125" style="320" customWidth="1"/>
    <col min="2626" max="2626" width="1.5703125" style="320" customWidth="1"/>
    <col min="2627" max="2627" width="4.5703125" style="320" customWidth="1"/>
    <col min="2628" max="2628" width="1.5703125" style="320" customWidth="1"/>
    <col min="2629" max="2629" width="4.5703125" style="320" customWidth="1"/>
    <col min="2630" max="2630" width="1.5703125" style="320" customWidth="1"/>
    <col min="2631" max="2631" width="4.5703125" style="320" customWidth="1"/>
    <col min="2632" max="2632" width="1.5703125" style="320" customWidth="1"/>
    <col min="2633" max="2633" width="4.5703125" style="320" customWidth="1"/>
    <col min="2634" max="2634" width="1.5703125" style="320" customWidth="1"/>
    <col min="2635" max="2635" width="4.5703125" style="320" customWidth="1"/>
    <col min="2636" max="2636" width="1.5703125" style="320" customWidth="1"/>
    <col min="2637" max="2637" width="4.5703125" style="320" customWidth="1"/>
    <col min="2638" max="2638" width="1.5703125" style="320" customWidth="1"/>
    <col min="2639" max="2639" width="4.5703125" style="320" customWidth="1"/>
    <col min="2640" max="2640" width="1.5703125" style="320" customWidth="1"/>
    <col min="2641" max="2641" width="4.5703125" style="320" customWidth="1"/>
    <col min="2642" max="2642" width="1.5703125" style="320" customWidth="1"/>
    <col min="2643" max="2643" width="4.5703125" style="320" customWidth="1"/>
    <col min="2644" max="2644" width="1.5703125" style="320" customWidth="1"/>
    <col min="2645" max="2645" width="4.5703125" style="320" customWidth="1"/>
    <col min="2646" max="2646" width="1.5703125" style="320" customWidth="1"/>
    <col min="2647" max="2647" width="4.5703125" style="320" customWidth="1"/>
    <col min="2648" max="2648" width="1.5703125" style="320" customWidth="1"/>
    <col min="2649" max="2649" width="4.5703125" style="320" customWidth="1"/>
    <col min="2650" max="2650" width="1.5703125" style="320" customWidth="1"/>
    <col min="2651" max="2651" width="4.5703125" style="320" customWidth="1"/>
    <col min="2652" max="2652" width="1.5703125" style="320" customWidth="1"/>
    <col min="2653" max="2653" width="4.5703125" style="320" customWidth="1"/>
    <col min="2654" max="2654" width="1.5703125" style="320" customWidth="1"/>
    <col min="2655" max="2655" width="4.5703125" style="320" customWidth="1"/>
    <col min="2656" max="2656" width="1.5703125" style="320" customWidth="1"/>
    <col min="2657" max="2657" width="4.5703125" style="320" customWidth="1"/>
    <col min="2658" max="2658" width="1.5703125" style="320" customWidth="1"/>
    <col min="2659" max="2659" width="4.5703125" style="320" customWidth="1"/>
    <col min="2660" max="2660" width="1.5703125" style="320" customWidth="1"/>
    <col min="2661" max="2661" width="4.85546875" style="320" customWidth="1"/>
    <col min="2662" max="2662" width="1.5703125" style="320" customWidth="1"/>
    <col min="2663" max="2663" width="4.5703125" style="320" customWidth="1"/>
    <col min="2664" max="2664" width="1.5703125" style="320" customWidth="1"/>
    <col min="2665" max="2665" width="4.85546875" style="320" customWidth="1"/>
    <col min="2666" max="2666" width="1.5703125" style="320" customWidth="1"/>
    <col min="2667" max="2667" width="4.85546875" style="320" customWidth="1"/>
    <col min="2668" max="2668" width="3" style="320" customWidth="1"/>
    <col min="2669" max="2669" width="8" style="320" customWidth="1"/>
    <col min="2670" max="2670" width="18.5703125" style="320" customWidth="1"/>
    <col min="2671" max="2674" width="8" style="320" customWidth="1"/>
    <col min="2675" max="2816" width="8" style="320"/>
    <col min="2817" max="2818" width="0" style="320" hidden="1" customWidth="1"/>
    <col min="2819" max="2819" width="9.42578125" style="320" customWidth="1"/>
    <col min="2820" max="2820" width="30.42578125" style="320" customWidth="1"/>
    <col min="2821" max="2821" width="8.5703125" style="320" customWidth="1"/>
    <col min="2822" max="2822" width="10" style="320" customWidth="1"/>
    <col min="2823" max="2823" width="1.5703125" style="320" customWidth="1"/>
    <col min="2824" max="2824" width="6" style="320" customWidth="1"/>
    <col min="2825" max="2825" width="1.5703125" style="320" customWidth="1"/>
    <col min="2826" max="2826" width="6" style="320" customWidth="1"/>
    <col min="2827" max="2827" width="1.5703125" style="320" customWidth="1"/>
    <col min="2828" max="2828" width="6.140625" style="320" customWidth="1"/>
    <col min="2829" max="2829" width="1.5703125" style="320" customWidth="1"/>
    <col min="2830" max="2830" width="6.140625" style="320" customWidth="1"/>
    <col min="2831" max="2831" width="1.5703125" style="320" customWidth="1"/>
    <col min="2832" max="2832" width="6.140625" style="320" customWidth="1"/>
    <col min="2833" max="2833" width="1.5703125" style="320" customWidth="1"/>
    <col min="2834" max="2834" width="6" style="320" customWidth="1"/>
    <col min="2835" max="2835" width="1.5703125" style="320" customWidth="1"/>
    <col min="2836" max="2836" width="6" style="320" customWidth="1"/>
    <col min="2837" max="2837" width="1.5703125" style="320" customWidth="1"/>
    <col min="2838" max="2838" width="7.42578125" style="320" customWidth="1"/>
    <col min="2839" max="2839" width="1.42578125" style="320" customWidth="1"/>
    <col min="2840" max="2840" width="7.42578125" style="320" customWidth="1"/>
    <col min="2841" max="2841" width="1.42578125" style="320" customWidth="1"/>
    <col min="2842" max="2842" width="7.42578125" style="320" customWidth="1"/>
    <col min="2843" max="2843" width="1.42578125" style="320" customWidth="1"/>
    <col min="2844" max="2844" width="7.42578125" style="320" customWidth="1"/>
    <col min="2845" max="2845" width="1.42578125" style="320" customWidth="1"/>
    <col min="2846" max="2846" width="7.42578125" style="320" customWidth="1"/>
    <col min="2847" max="2847" width="1.42578125" style="320" customWidth="1"/>
    <col min="2848" max="2848" width="7.42578125" style="320" customWidth="1"/>
    <col min="2849" max="2849" width="1.42578125" style="320" customWidth="1"/>
    <col min="2850" max="2850" width="7.42578125" style="320" customWidth="1"/>
    <col min="2851" max="2851" width="1.42578125" style="320" customWidth="1"/>
    <col min="2852" max="2852" width="7.42578125" style="320" customWidth="1"/>
    <col min="2853" max="2853" width="1.42578125" style="320" customWidth="1"/>
    <col min="2854" max="2854" width="7.42578125" style="320" customWidth="1"/>
    <col min="2855" max="2855" width="1.42578125" style="320" customWidth="1"/>
    <col min="2856" max="2856" width="7.42578125" style="320" customWidth="1"/>
    <col min="2857" max="2857" width="1.42578125" style="320" customWidth="1"/>
    <col min="2858" max="2858" width="7.42578125" style="320" customWidth="1"/>
    <col min="2859" max="2859" width="1.42578125" style="320" customWidth="1"/>
    <col min="2860" max="2860" width="7.42578125" style="320" customWidth="1"/>
    <col min="2861" max="2861" width="1.42578125" style="320" customWidth="1"/>
    <col min="2862" max="2862" width="7.42578125" style="320" customWidth="1"/>
    <col min="2863" max="2863" width="1.42578125" style="320" customWidth="1"/>
    <col min="2864" max="2864" width="7.42578125" style="320" customWidth="1"/>
    <col min="2865" max="2865" width="1.42578125" style="320" customWidth="1"/>
    <col min="2866" max="2866" width="7.42578125" style="320" customWidth="1"/>
    <col min="2867" max="2867" width="1.42578125" style="320" customWidth="1"/>
    <col min="2868" max="2868" width="7.42578125" style="320" customWidth="1"/>
    <col min="2869" max="2869" width="1.42578125" style="320" customWidth="1"/>
    <col min="2870" max="2870" width="7.42578125" style="320" customWidth="1"/>
    <col min="2871" max="2871" width="1.42578125" style="320" customWidth="1"/>
    <col min="2872" max="2872" width="1.5703125" style="320" customWidth="1"/>
    <col min="2873" max="2873" width="5.5703125" style="320" customWidth="1"/>
    <col min="2874" max="2874" width="5.85546875" style="320" customWidth="1"/>
    <col min="2875" max="2875" width="29.5703125" style="320" customWidth="1"/>
    <col min="2876" max="2876" width="8" style="320" customWidth="1"/>
    <col min="2877" max="2877" width="9.5703125" style="320" customWidth="1"/>
    <col min="2878" max="2879" width="4.5703125" style="320" customWidth="1"/>
    <col min="2880" max="2880" width="1.5703125" style="320" customWidth="1"/>
    <col min="2881" max="2881" width="4.5703125" style="320" customWidth="1"/>
    <col min="2882" max="2882" width="1.5703125" style="320" customWidth="1"/>
    <col min="2883" max="2883" width="4.5703125" style="320" customWidth="1"/>
    <col min="2884" max="2884" width="1.5703125" style="320" customWidth="1"/>
    <col min="2885" max="2885" width="4.5703125" style="320" customWidth="1"/>
    <col min="2886" max="2886" width="1.5703125" style="320" customWidth="1"/>
    <col min="2887" max="2887" width="4.5703125" style="320" customWidth="1"/>
    <col min="2888" max="2888" width="1.5703125" style="320" customWidth="1"/>
    <col min="2889" max="2889" width="4.5703125" style="320" customWidth="1"/>
    <col min="2890" max="2890" width="1.5703125" style="320" customWidth="1"/>
    <col min="2891" max="2891" width="4.5703125" style="320" customWidth="1"/>
    <col min="2892" max="2892" width="1.5703125" style="320" customWidth="1"/>
    <col min="2893" max="2893" width="4.5703125" style="320" customWidth="1"/>
    <col min="2894" max="2894" width="1.5703125" style="320" customWidth="1"/>
    <col min="2895" max="2895" width="4.5703125" style="320" customWidth="1"/>
    <col min="2896" max="2896" width="1.5703125" style="320" customWidth="1"/>
    <col min="2897" max="2897" width="4.5703125" style="320" customWidth="1"/>
    <col min="2898" max="2898" width="1.5703125" style="320" customWidth="1"/>
    <col min="2899" max="2899" width="4.5703125" style="320" customWidth="1"/>
    <col min="2900" max="2900" width="1.5703125" style="320" customWidth="1"/>
    <col min="2901" max="2901" width="4.5703125" style="320" customWidth="1"/>
    <col min="2902" max="2902" width="1.5703125" style="320" customWidth="1"/>
    <col min="2903" max="2903" width="4.5703125" style="320" customWidth="1"/>
    <col min="2904" max="2904" width="1.5703125" style="320" customWidth="1"/>
    <col min="2905" max="2905" width="4.5703125" style="320" customWidth="1"/>
    <col min="2906" max="2906" width="1.5703125" style="320" customWidth="1"/>
    <col min="2907" max="2907" width="4.5703125" style="320" customWidth="1"/>
    <col min="2908" max="2908" width="1.5703125" style="320" customWidth="1"/>
    <col min="2909" max="2909" width="4.5703125" style="320" customWidth="1"/>
    <col min="2910" max="2910" width="1.5703125" style="320" customWidth="1"/>
    <col min="2911" max="2911" width="4.5703125" style="320" customWidth="1"/>
    <col min="2912" max="2912" width="1.5703125" style="320" customWidth="1"/>
    <col min="2913" max="2913" width="4.5703125" style="320" customWidth="1"/>
    <col min="2914" max="2914" width="1.5703125" style="320" customWidth="1"/>
    <col min="2915" max="2915" width="4.5703125" style="320" customWidth="1"/>
    <col min="2916" max="2916" width="1.5703125" style="320" customWidth="1"/>
    <col min="2917" max="2917" width="4.85546875" style="320" customWidth="1"/>
    <col min="2918" max="2918" width="1.5703125" style="320" customWidth="1"/>
    <col min="2919" max="2919" width="4.5703125" style="320" customWidth="1"/>
    <col min="2920" max="2920" width="1.5703125" style="320" customWidth="1"/>
    <col min="2921" max="2921" width="4.85546875" style="320" customWidth="1"/>
    <col min="2922" max="2922" width="1.5703125" style="320" customWidth="1"/>
    <col min="2923" max="2923" width="4.85546875" style="320" customWidth="1"/>
    <col min="2924" max="2924" width="3" style="320" customWidth="1"/>
    <col min="2925" max="2925" width="8" style="320" customWidth="1"/>
    <col min="2926" max="2926" width="18.5703125" style="320" customWidth="1"/>
    <col min="2927" max="2930" width="8" style="320" customWidth="1"/>
    <col min="2931" max="3072" width="8" style="320"/>
    <col min="3073" max="3074" width="0" style="320" hidden="1" customWidth="1"/>
    <col min="3075" max="3075" width="9.42578125" style="320" customWidth="1"/>
    <col min="3076" max="3076" width="30.42578125" style="320" customWidth="1"/>
    <col min="3077" max="3077" width="8.5703125" style="320" customWidth="1"/>
    <col min="3078" max="3078" width="10" style="320" customWidth="1"/>
    <col min="3079" max="3079" width="1.5703125" style="320" customWidth="1"/>
    <col min="3080" max="3080" width="6" style="320" customWidth="1"/>
    <col min="3081" max="3081" width="1.5703125" style="320" customWidth="1"/>
    <col min="3082" max="3082" width="6" style="320" customWidth="1"/>
    <col min="3083" max="3083" width="1.5703125" style="320" customWidth="1"/>
    <col min="3084" max="3084" width="6.140625" style="320" customWidth="1"/>
    <col min="3085" max="3085" width="1.5703125" style="320" customWidth="1"/>
    <col min="3086" max="3086" width="6.140625" style="320" customWidth="1"/>
    <col min="3087" max="3087" width="1.5703125" style="320" customWidth="1"/>
    <col min="3088" max="3088" width="6.140625" style="320" customWidth="1"/>
    <col min="3089" max="3089" width="1.5703125" style="320" customWidth="1"/>
    <col min="3090" max="3090" width="6" style="320" customWidth="1"/>
    <col min="3091" max="3091" width="1.5703125" style="320" customWidth="1"/>
    <col min="3092" max="3092" width="6" style="320" customWidth="1"/>
    <col min="3093" max="3093" width="1.5703125" style="320" customWidth="1"/>
    <col min="3094" max="3094" width="7.42578125" style="320" customWidth="1"/>
    <col min="3095" max="3095" width="1.42578125" style="320" customWidth="1"/>
    <col min="3096" max="3096" width="7.42578125" style="320" customWidth="1"/>
    <col min="3097" max="3097" width="1.42578125" style="320" customWidth="1"/>
    <col min="3098" max="3098" width="7.42578125" style="320" customWidth="1"/>
    <col min="3099" max="3099" width="1.42578125" style="320" customWidth="1"/>
    <col min="3100" max="3100" width="7.42578125" style="320" customWidth="1"/>
    <col min="3101" max="3101" width="1.42578125" style="320" customWidth="1"/>
    <col min="3102" max="3102" width="7.42578125" style="320" customWidth="1"/>
    <col min="3103" max="3103" width="1.42578125" style="320" customWidth="1"/>
    <col min="3104" max="3104" width="7.42578125" style="320" customWidth="1"/>
    <col min="3105" max="3105" width="1.42578125" style="320" customWidth="1"/>
    <col min="3106" max="3106" width="7.42578125" style="320" customWidth="1"/>
    <col min="3107" max="3107" width="1.42578125" style="320" customWidth="1"/>
    <col min="3108" max="3108" width="7.42578125" style="320" customWidth="1"/>
    <col min="3109" max="3109" width="1.42578125" style="320" customWidth="1"/>
    <col min="3110" max="3110" width="7.42578125" style="320" customWidth="1"/>
    <col min="3111" max="3111" width="1.42578125" style="320" customWidth="1"/>
    <col min="3112" max="3112" width="7.42578125" style="320" customWidth="1"/>
    <col min="3113" max="3113" width="1.42578125" style="320" customWidth="1"/>
    <col min="3114" max="3114" width="7.42578125" style="320" customWidth="1"/>
    <col min="3115" max="3115" width="1.42578125" style="320" customWidth="1"/>
    <col min="3116" max="3116" width="7.42578125" style="320" customWidth="1"/>
    <col min="3117" max="3117" width="1.42578125" style="320" customWidth="1"/>
    <col min="3118" max="3118" width="7.42578125" style="320" customWidth="1"/>
    <col min="3119" max="3119" width="1.42578125" style="320" customWidth="1"/>
    <col min="3120" max="3120" width="7.42578125" style="320" customWidth="1"/>
    <col min="3121" max="3121" width="1.42578125" style="320" customWidth="1"/>
    <col min="3122" max="3122" width="7.42578125" style="320" customWidth="1"/>
    <col min="3123" max="3123" width="1.42578125" style="320" customWidth="1"/>
    <col min="3124" max="3124" width="7.42578125" style="320" customWidth="1"/>
    <col min="3125" max="3125" width="1.42578125" style="320" customWidth="1"/>
    <col min="3126" max="3126" width="7.42578125" style="320" customWidth="1"/>
    <col min="3127" max="3127" width="1.42578125" style="320" customWidth="1"/>
    <col min="3128" max="3128" width="1.5703125" style="320" customWidth="1"/>
    <col min="3129" max="3129" width="5.5703125" style="320" customWidth="1"/>
    <col min="3130" max="3130" width="5.85546875" style="320" customWidth="1"/>
    <col min="3131" max="3131" width="29.5703125" style="320" customWidth="1"/>
    <col min="3132" max="3132" width="8" style="320" customWidth="1"/>
    <col min="3133" max="3133" width="9.5703125" style="320" customWidth="1"/>
    <col min="3134" max="3135" width="4.5703125" style="320" customWidth="1"/>
    <col min="3136" max="3136" width="1.5703125" style="320" customWidth="1"/>
    <col min="3137" max="3137" width="4.5703125" style="320" customWidth="1"/>
    <col min="3138" max="3138" width="1.5703125" style="320" customWidth="1"/>
    <col min="3139" max="3139" width="4.5703125" style="320" customWidth="1"/>
    <col min="3140" max="3140" width="1.5703125" style="320" customWidth="1"/>
    <col min="3141" max="3141" width="4.5703125" style="320" customWidth="1"/>
    <col min="3142" max="3142" width="1.5703125" style="320" customWidth="1"/>
    <col min="3143" max="3143" width="4.5703125" style="320" customWidth="1"/>
    <col min="3144" max="3144" width="1.5703125" style="320" customWidth="1"/>
    <col min="3145" max="3145" width="4.5703125" style="320" customWidth="1"/>
    <col min="3146" max="3146" width="1.5703125" style="320" customWidth="1"/>
    <col min="3147" max="3147" width="4.5703125" style="320" customWidth="1"/>
    <col min="3148" max="3148" width="1.5703125" style="320" customWidth="1"/>
    <col min="3149" max="3149" width="4.5703125" style="320" customWidth="1"/>
    <col min="3150" max="3150" width="1.5703125" style="320" customWidth="1"/>
    <col min="3151" max="3151" width="4.5703125" style="320" customWidth="1"/>
    <col min="3152" max="3152" width="1.5703125" style="320" customWidth="1"/>
    <col min="3153" max="3153" width="4.5703125" style="320" customWidth="1"/>
    <col min="3154" max="3154" width="1.5703125" style="320" customWidth="1"/>
    <col min="3155" max="3155" width="4.5703125" style="320" customWidth="1"/>
    <col min="3156" max="3156" width="1.5703125" style="320" customWidth="1"/>
    <col min="3157" max="3157" width="4.5703125" style="320" customWidth="1"/>
    <col min="3158" max="3158" width="1.5703125" style="320" customWidth="1"/>
    <col min="3159" max="3159" width="4.5703125" style="320" customWidth="1"/>
    <col min="3160" max="3160" width="1.5703125" style="320" customWidth="1"/>
    <col min="3161" max="3161" width="4.5703125" style="320" customWidth="1"/>
    <col min="3162" max="3162" width="1.5703125" style="320" customWidth="1"/>
    <col min="3163" max="3163" width="4.5703125" style="320" customWidth="1"/>
    <col min="3164" max="3164" width="1.5703125" style="320" customWidth="1"/>
    <col min="3165" max="3165" width="4.5703125" style="320" customWidth="1"/>
    <col min="3166" max="3166" width="1.5703125" style="320" customWidth="1"/>
    <col min="3167" max="3167" width="4.5703125" style="320" customWidth="1"/>
    <col min="3168" max="3168" width="1.5703125" style="320" customWidth="1"/>
    <col min="3169" max="3169" width="4.5703125" style="320" customWidth="1"/>
    <col min="3170" max="3170" width="1.5703125" style="320" customWidth="1"/>
    <col min="3171" max="3171" width="4.5703125" style="320" customWidth="1"/>
    <col min="3172" max="3172" width="1.5703125" style="320" customWidth="1"/>
    <col min="3173" max="3173" width="4.85546875" style="320" customWidth="1"/>
    <col min="3174" max="3174" width="1.5703125" style="320" customWidth="1"/>
    <col min="3175" max="3175" width="4.5703125" style="320" customWidth="1"/>
    <col min="3176" max="3176" width="1.5703125" style="320" customWidth="1"/>
    <col min="3177" max="3177" width="4.85546875" style="320" customWidth="1"/>
    <col min="3178" max="3178" width="1.5703125" style="320" customWidth="1"/>
    <col min="3179" max="3179" width="4.85546875" style="320" customWidth="1"/>
    <col min="3180" max="3180" width="3" style="320" customWidth="1"/>
    <col min="3181" max="3181" width="8" style="320" customWidth="1"/>
    <col min="3182" max="3182" width="18.5703125" style="320" customWidth="1"/>
    <col min="3183" max="3186" width="8" style="320" customWidth="1"/>
    <col min="3187" max="3328" width="8" style="320"/>
    <col min="3329" max="3330" width="0" style="320" hidden="1" customWidth="1"/>
    <col min="3331" max="3331" width="9.42578125" style="320" customWidth="1"/>
    <col min="3332" max="3332" width="30.42578125" style="320" customWidth="1"/>
    <col min="3333" max="3333" width="8.5703125" style="320" customWidth="1"/>
    <col min="3334" max="3334" width="10" style="320" customWidth="1"/>
    <col min="3335" max="3335" width="1.5703125" style="320" customWidth="1"/>
    <col min="3336" max="3336" width="6" style="320" customWidth="1"/>
    <col min="3337" max="3337" width="1.5703125" style="320" customWidth="1"/>
    <col min="3338" max="3338" width="6" style="320" customWidth="1"/>
    <col min="3339" max="3339" width="1.5703125" style="320" customWidth="1"/>
    <col min="3340" max="3340" width="6.140625" style="320" customWidth="1"/>
    <col min="3341" max="3341" width="1.5703125" style="320" customWidth="1"/>
    <col min="3342" max="3342" width="6.140625" style="320" customWidth="1"/>
    <col min="3343" max="3343" width="1.5703125" style="320" customWidth="1"/>
    <col min="3344" max="3344" width="6.140625" style="320" customWidth="1"/>
    <col min="3345" max="3345" width="1.5703125" style="320" customWidth="1"/>
    <col min="3346" max="3346" width="6" style="320" customWidth="1"/>
    <col min="3347" max="3347" width="1.5703125" style="320" customWidth="1"/>
    <col min="3348" max="3348" width="6" style="320" customWidth="1"/>
    <col min="3349" max="3349" width="1.5703125" style="320" customWidth="1"/>
    <col min="3350" max="3350" width="7.42578125" style="320" customWidth="1"/>
    <col min="3351" max="3351" width="1.42578125" style="320" customWidth="1"/>
    <col min="3352" max="3352" width="7.42578125" style="320" customWidth="1"/>
    <col min="3353" max="3353" width="1.42578125" style="320" customWidth="1"/>
    <col min="3354" max="3354" width="7.42578125" style="320" customWidth="1"/>
    <col min="3355" max="3355" width="1.42578125" style="320" customWidth="1"/>
    <col min="3356" max="3356" width="7.42578125" style="320" customWidth="1"/>
    <col min="3357" max="3357" width="1.42578125" style="320" customWidth="1"/>
    <col min="3358" max="3358" width="7.42578125" style="320" customWidth="1"/>
    <col min="3359" max="3359" width="1.42578125" style="320" customWidth="1"/>
    <col min="3360" max="3360" width="7.42578125" style="320" customWidth="1"/>
    <col min="3361" max="3361" width="1.42578125" style="320" customWidth="1"/>
    <col min="3362" max="3362" width="7.42578125" style="320" customWidth="1"/>
    <col min="3363" max="3363" width="1.42578125" style="320" customWidth="1"/>
    <col min="3364" max="3364" width="7.42578125" style="320" customWidth="1"/>
    <col min="3365" max="3365" width="1.42578125" style="320" customWidth="1"/>
    <col min="3366" max="3366" width="7.42578125" style="320" customWidth="1"/>
    <col min="3367" max="3367" width="1.42578125" style="320" customWidth="1"/>
    <col min="3368" max="3368" width="7.42578125" style="320" customWidth="1"/>
    <col min="3369" max="3369" width="1.42578125" style="320" customWidth="1"/>
    <col min="3370" max="3370" width="7.42578125" style="320" customWidth="1"/>
    <col min="3371" max="3371" width="1.42578125" style="320" customWidth="1"/>
    <col min="3372" max="3372" width="7.42578125" style="320" customWidth="1"/>
    <col min="3373" max="3373" width="1.42578125" style="320" customWidth="1"/>
    <col min="3374" max="3374" width="7.42578125" style="320" customWidth="1"/>
    <col min="3375" max="3375" width="1.42578125" style="320" customWidth="1"/>
    <col min="3376" max="3376" width="7.42578125" style="320" customWidth="1"/>
    <col min="3377" max="3377" width="1.42578125" style="320" customWidth="1"/>
    <col min="3378" max="3378" width="7.42578125" style="320" customWidth="1"/>
    <col min="3379" max="3379" width="1.42578125" style="320" customWidth="1"/>
    <col min="3380" max="3380" width="7.42578125" style="320" customWidth="1"/>
    <col min="3381" max="3381" width="1.42578125" style="320" customWidth="1"/>
    <col min="3382" max="3382" width="7.42578125" style="320" customWidth="1"/>
    <col min="3383" max="3383" width="1.42578125" style="320" customWidth="1"/>
    <col min="3384" max="3384" width="1.5703125" style="320" customWidth="1"/>
    <col min="3385" max="3385" width="5.5703125" style="320" customWidth="1"/>
    <col min="3386" max="3386" width="5.85546875" style="320" customWidth="1"/>
    <col min="3387" max="3387" width="29.5703125" style="320" customWidth="1"/>
    <col min="3388" max="3388" width="8" style="320" customWidth="1"/>
    <col min="3389" max="3389" width="9.5703125" style="320" customWidth="1"/>
    <col min="3390" max="3391" width="4.5703125" style="320" customWidth="1"/>
    <col min="3392" max="3392" width="1.5703125" style="320" customWidth="1"/>
    <col min="3393" max="3393" width="4.5703125" style="320" customWidth="1"/>
    <col min="3394" max="3394" width="1.5703125" style="320" customWidth="1"/>
    <col min="3395" max="3395" width="4.5703125" style="320" customWidth="1"/>
    <col min="3396" max="3396" width="1.5703125" style="320" customWidth="1"/>
    <col min="3397" max="3397" width="4.5703125" style="320" customWidth="1"/>
    <col min="3398" max="3398" width="1.5703125" style="320" customWidth="1"/>
    <col min="3399" max="3399" width="4.5703125" style="320" customWidth="1"/>
    <col min="3400" max="3400" width="1.5703125" style="320" customWidth="1"/>
    <col min="3401" max="3401" width="4.5703125" style="320" customWidth="1"/>
    <col min="3402" max="3402" width="1.5703125" style="320" customWidth="1"/>
    <col min="3403" max="3403" width="4.5703125" style="320" customWidth="1"/>
    <col min="3404" max="3404" width="1.5703125" style="320" customWidth="1"/>
    <col min="3405" max="3405" width="4.5703125" style="320" customWidth="1"/>
    <col min="3406" max="3406" width="1.5703125" style="320" customWidth="1"/>
    <col min="3407" max="3407" width="4.5703125" style="320" customWidth="1"/>
    <col min="3408" max="3408" width="1.5703125" style="320" customWidth="1"/>
    <col min="3409" max="3409" width="4.5703125" style="320" customWidth="1"/>
    <col min="3410" max="3410" width="1.5703125" style="320" customWidth="1"/>
    <col min="3411" max="3411" width="4.5703125" style="320" customWidth="1"/>
    <col min="3412" max="3412" width="1.5703125" style="320" customWidth="1"/>
    <col min="3413" max="3413" width="4.5703125" style="320" customWidth="1"/>
    <col min="3414" max="3414" width="1.5703125" style="320" customWidth="1"/>
    <col min="3415" max="3415" width="4.5703125" style="320" customWidth="1"/>
    <col min="3416" max="3416" width="1.5703125" style="320" customWidth="1"/>
    <col min="3417" max="3417" width="4.5703125" style="320" customWidth="1"/>
    <col min="3418" max="3418" width="1.5703125" style="320" customWidth="1"/>
    <col min="3419" max="3419" width="4.5703125" style="320" customWidth="1"/>
    <col min="3420" max="3420" width="1.5703125" style="320" customWidth="1"/>
    <col min="3421" max="3421" width="4.5703125" style="320" customWidth="1"/>
    <col min="3422" max="3422" width="1.5703125" style="320" customWidth="1"/>
    <col min="3423" max="3423" width="4.5703125" style="320" customWidth="1"/>
    <col min="3424" max="3424" width="1.5703125" style="320" customWidth="1"/>
    <col min="3425" max="3425" width="4.5703125" style="320" customWidth="1"/>
    <col min="3426" max="3426" width="1.5703125" style="320" customWidth="1"/>
    <col min="3427" max="3427" width="4.5703125" style="320" customWidth="1"/>
    <col min="3428" max="3428" width="1.5703125" style="320" customWidth="1"/>
    <col min="3429" max="3429" width="4.85546875" style="320" customWidth="1"/>
    <col min="3430" max="3430" width="1.5703125" style="320" customWidth="1"/>
    <col min="3431" max="3431" width="4.5703125" style="320" customWidth="1"/>
    <col min="3432" max="3432" width="1.5703125" style="320" customWidth="1"/>
    <col min="3433" max="3433" width="4.85546875" style="320" customWidth="1"/>
    <col min="3434" max="3434" width="1.5703125" style="320" customWidth="1"/>
    <col min="3435" max="3435" width="4.85546875" style="320" customWidth="1"/>
    <col min="3436" max="3436" width="3" style="320" customWidth="1"/>
    <col min="3437" max="3437" width="8" style="320" customWidth="1"/>
    <col min="3438" max="3438" width="18.5703125" style="320" customWidth="1"/>
    <col min="3439" max="3442" width="8" style="320" customWidth="1"/>
    <col min="3443" max="3584" width="8" style="320"/>
    <col min="3585" max="3586" width="0" style="320" hidden="1" customWidth="1"/>
    <col min="3587" max="3587" width="9.42578125" style="320" customWidth="1"/>
    <col min="3588" max="3588" width="30.42578125" style="320" customWidth="1"/>
    <col min="3589" max="3589" width="8.5703125" style="320" customWidth="1"/>
    <col min="3590" max="3590" width="10" style="320" customWidth="1"/>
    <col min="3591" max="3591" width="1.5703125" style="320" customWidth="1"/>
    <col min="3592" max="3592" width="6" style="320" customWidth="1"/>
    <col min="3593" max="3593" width="1.5703125" style="320" customWidth="1"/>
    <col min="3594" max="3594" width="6" style="320" customWidth="1"/>
    <col min="3595" max="3595" width="1.5703125" style="320" customWidth="1"/>
    <col min="3596" max="3596" width="6.140625" style="320" customWidth="1"/>
    <col min="3597" max="3597" width="1.5703125" style="320" customWidth="1"/>
    <col min="3598" max="3598" width="6.140625" style="320" customWidth="1"/>
    <col min="3599" max="3599" width="1.5703125" style="320" customWidth="1"/>
    <col min="3600" max="3600" width="6.140625" style="320" customWidth="1"/>
    <col min="3601" max="3601" width="1.5703125" style="320" customWidth="1"/>
    <col min="3602" max="3602" width="6" style="320" customWidth="1"/>
    <col min="3603" max="3603" width="1.5703125" style="320" customWidth="1"/>
    <col min="3604" max="3604" width="6" style="320" customWidth="1"/>
    <col min="3605" max="3605" width="1.5703125" style="320" customWidth="1"/>
    <col min="3606" max="3606" width="7.42578125" style="320" customWidth="1"/>
    <col min="3607" max="3607" width="1.42578125" style="320" customWidth="1"/>
    <col min="3608" max="3608" width="7.42578125" style="320" customWidth="1"/>
    <col min="3609" max="3609" width="1.42578125" style="320" customWidth="1"/>
    <col min="3610" max="3610" width="7.42578125" style="320" customWidth="1"/>
    <col min="3611" max="3611" width="1.42578125" style="320" customWidth="1"/>
    <col min="3612" max="3612" width="7.42578125" style="320" customWidth="1"/>
    <col min="3613" max="3613" width="1.42578125" style="320" customWidth="1"/>
    <col min="3614" max="3614" width="7.42578125" style="320" customWidth="1"/>
    <col min="3615" max="3615" width="1.42578125" style="320" customWidth="1"/>
    <col min="3616" max="3616" width="7.42578125" style="320" customWidth="1"/>
    <col min="3617" max="3617" width="1.42578125" style="320" customWidth="1"/>
    <col min="3618" max="3618" width="7.42578125" style="320" customWidth="1"/>
    <col min="3619" max="3619" width="1.42578125" style="320" customWidth="1"/>
    <col min="3620" max="3620" width="7.42578125" style="320" customWidth="1"/>
    <col min="3621" max="3621" width="1.42578125" style="320" customWidth="1"/>
    <col min="3622" max="3622" width="7.42578125" style="320" customWidth="1"/>
    <col min="3623" max="3623" width="1.42578125" style="320" customWidth="1"/>
    <col min="3624" max="3624" width="7.42578125" style="320" customWidth="1"/>
    <col min="3625" max="3625" width="1.42578125" style="320" customWidth="1"/>
    <col min="3626" max="3626" width="7.42578125" style="320" customWidth="1"/>
    <col min="3627" max="3627" width="1.42578125" style="320" customWidth="1"/>
    <col min="3628" max="3628" width="7.42578125" style="320" customWidth="1"/>
    <col min="3629" max="3629" width="1.42578125" style="320" customWidth="1"/>
    <col min="3630" max="3630" width="7.42578125" style="320" customWidth="1"/>
    <col min="3631" max="3631" width="1.42578125" style="320" customWidth="1"/>
    <col min="3632" max="3632" width="7.42578125" style="320" customWidth="1"/>
    <col min="3633" max="3633" width="1.42578125" style="320" customWidth="1"/>
    <col min="3634" max="3634" width="7.42578125" style="320" customWidth="1"/>
    <col min="3635" max="3635" width="1.42578125" style="320" customWidth="1"/>
    <col min="3636" max="3636" width="7.42578125" style="320" customWidth="1"/>
    <col min="3637" max="3637" width="1.42578125" style="320" customWidth="1"/>
    <col min="3638" max="3638" width="7.42578125" style="320" customWidth="1"/>
    <col min="3639" max="3639" width="1.42578125" style="320" customWidth="1"/>
    <col min="3640" max="3640" width="1.5703125" style="320" customWidth="1"/>
    <col min="3641" max="3641" width="5.5703125" style="320" customWidth="1"/>
    <col min="3642" max="3642" width="5.85546875" style="320" customWidth="1"/>
    <col min="3643" max="3643" width="29.5703125" style="320" customWidth="1"/>
    <col min="3644" max="3644" width="8" style="320" customWidth="1"/>
    <col min="3645" max="3645" width="9.5703125" style="320" customWidth="1"/>
    <col min="3646" max="3647" width="4.5703125" style="320" customWidth="1"/>
    <col min="3648" max="3648" width="1.5703125" style="320" customWidth="1"/>
    <col min="3649" max="3649" width="4.5703125" style="320" customWidth="1"/>
    <col min="3650" max="3650" width="1.5703125" style="320" customWidth="1"/>
    <col min="3651" max="3651" width="4.5703125" style="320" customWidth="1"/>
    <col min="3652" max="3652" width="1.5703125" style="320" customWidth="1"/>
    <col min="3653" max="3653" width="4.5703125" style="320" customWidth="1"/>
    <col min="3654" max="3654" width="1.5703125" style="320" customWidth="1"/>
    <col min="3655" max="3655" width="4.5703125" style="320" customWidth="1"/>
    <col min="3656" max="3656" width="1.5703125" style="320" customWidth="1"/>
    <col min="3657" max="3657" width="4.5703125" style="320" customWidth="1"/>
    <col min="3658" max="3658" width="1.5703125" style="320" customWidth="1"/>
    <col min="3659" max="3659" width="4.5703125" style="320" customWidth="1"/>
    <col min="3660" max="3660" width="1.5703125" style="320" customWidth="1"/>
    <col min="3661" max="3661" width="4.5703125" style="320" customWidth="1"/>
    <col min="3662" max="3662" width="1.5703125" style="320" customWidth="1"/>
    <col min="3663" max="3663" width="4.5703125" style="320" customWidth="1"/>
    <col min="3664" max="3664" width="1.5703125" style="320" customWidth="1"/>
    <col min="3665" max="3665" width="4.5703125" style="320" customWidth="1"/>
    <col min="3666" max="3666" width="1.5703125" style="320" customWidth="1"/>
    <col min="3667" max="3667" width="4.5703125" style="320" customWidth="1"/>
    <col min="3668" max="3668" width="1.5703125" style="320" customWidth="1"/>
    <col min="3669" max="3669" width="4.5703125" style="320" customWidth="1"/>
    <col min="3670" max="3670" width="1.5703125" style="320" customWidth="1"/>
    <col min="3671" max="3671" width="4.5703125" style="320" customWidth="1"/>
    <col min="3672" max="3672" width="1.5703125" style="320" customWidth="1"/>
    <col min="3673" max="3673" width="4.5703125" style="320" customWidth="1"/>
    <col min="3674" max="3674" width="1.5703125" style="320" customWidth="1"/>
    <col min="3675" max="3675" width="4.5703125" style="320" customWidth="1"/>
    <col min="3676" max="3676" width="1.5703125" style="320" customWidth="1"/>
    <col min="3677" max="3677" width="4.5703125" style="320" customWidth="1"/>
    <col min="3678" max="3678" width="1.5703125" style="320" customWidth="1"/>
    <col min="3679" max="3679" width="4.5703125" style="320" customWidth="1"/>
    <col min="3680" max="3680" width="1.5703125" style="320" customWidth="1"/>
    <col min="3681" max="3681" width="4.5703125" style="320" customWidth="1"/>
    <col min="3682" max="3682" width="1.5703125" style="320" customWidth="1"/>
    <col min="3683" max="3683" width="4.5703125" style="320" customWidth="1"/>
    <col min="3684" max="3684" width="1.5703125" style="320" customWidth="1"/>
    <col min="3685" max="3685" width="4.85546875" style="320" customWidth="1"/>
    <col min="3686" max="3686" width="1.5703125" style="320" customWidth="1"/>
    <col min="3687" max="3687" width="4.5703125" style="320" customWidth="1"/>
    <col min="3688" max="3688" width="1.5703125" style="320" customWidth="1"/>
    <col min="3689" max="3689" width="4.85546875" style="320" customWidth="1"/>
    <col min="3690" max="3690" width="1.5703125" style="320" customWidth="1"/>
    <col min="3691" max="3691" width="4.85546875" style="320" customWidth="1"/>
    <col min="3692" max="3692" width="3" style="320" customWidth="1"/>
    <col min="3693" max="3693" width="8" style="320" customWidth="1"/>
    <col min="3694" max="3694" width="18.5703125" style="320" customWidth="1"/>
    <col min="3695" max="3698" width="8" style="320" customWidth="1"/>
    <col min="3699" max="3840" width="8" style="320"/>
    <col min="3841" max="3842" width="0" style="320" hidden="1" customWidth="1"/>
    <col min="3843" max="3843" width="9.42578125" style="320" customWidth="1"/>
    <col min="3844" max="3844" width="30.42578125" style="320" customWidth="1"/>
    <col min="3845" max="3845" width="8.5703125" style="320" customWidth="1"/>
    <col min="3846" max="3846" width="10" style="320" customWidth="1"/>
    <col min="3847" max="3847" width="1.5703125" style="320" customWidth="1"/>
    <col min="3848" max="3848" width="6" style="320" customWidth="1"/>
    <col min="3849" max="3849" width="1.5703125" style="320" customWidth="1"/>
    <col min="3850" max="3850" width="6" style="320" customWidth="1"/>
    <col min="3851" max="3851" width="1.5703125" style="320" customWidth="1"/>
    <col min="3852" max="3852" width="6.140625" style="320" customWidth="1"/>
    <col min="3853" max="3853" width="1.5703125" style="320" customWidth="1"/>
    <col min="3854" max="3854" width="6.140625" style="320" customWidth="1"/>
    <col min="3855" max="3855" width="1.5703125" style="320" customWidth="1"/>
    <col min="3856" max="3856" width="6.140625" style="320" customWidth="1"/>
    <col min="3857" max="3857" width="1.5703125" style="320" customWidth="1"/>
    <col min="3858" max="3858" width="6" style="320" customWidth="1"/>
    <col min="3859" max="3859" width="1.5703125" style="320" customWidth="1"/>
    <col min="3860" max="3860" width="6" style="320" customWidth="1"/>
    <col min="3861" max="3861" width="1.5703125" style="320" customWidth="1"/>
    <col min="3862" max="3862" width="7.42578125" style="320" customWidth="1"/>
    <col min="3863" max="3863" width="1.42578125" style="320" customWidth="1"/>
    <col min="3864" max="3864" width="7.42578125" style="320" customWidth="1"/>
    <col min="3865" max="3865" width="1.42578125" style="320" customWidth="1"/>
    <col min="3866" max="3866" width="7.42578125" style="320" customWidth="1"/>
    <col min="3867" max="3867" width="1.42578125" style="320" customWidth="1"/>
    <col min="3868" max="3868" width="7.42578125" style="320" customWidth="1"/>
    <col min="3869" max="3869" width="1.42578125" style="320" customWidth="1"/>
    <col min="3870" max="3870" width="7.42578125" style="320" customWidth="1"/>
    <col min="3871" max="3871" width="1.42578125" style="320" customWidth="1"/>
    <col min="3872" max="3872" width="7.42578125" style="320" customWidth="1"/>
    <col min="3873" max="3873" width="1.42578125" style="320" customWidth="1"/>
    <col min="3874" max="3874" width="7.42578125" style="320" customWidth="1"/>
    <col min="3875" max="3875" width="1.42578125" style="320" customWidth="1"/>
    <col min="3876" max="3876" width="7.42578125" style="320" customWidth="1"/>
    <col min="3877" max="3877" width="1.42578125" style="320" customWidth="1"/>
    <col min="3878" max="3878" width="7.42578125" style="320" customWidth="1"/>
    <col min="3879" max="3879" width="1.42578125" style="320" customWidth="1"/>
    <col min="3880" max="3880" width="7.42578125" style="320" customWidth="1"/>
    <col min="3881" max="3881" width="1.42578125" style="320" customWidth="1"/>
    <col min="3882" max="3882" width="7.42578125" style="320" customWidth="1"/>
    <col min="3883" max="3883" width="1.42578125" style="320" customWidth="1"/>
    <col min="3884" max="3884" width="7.42578125" style="320" customWidth="1"/>
    <col min="3885" max="3885" width="1.42578125" style="320" customWidth="1"/>
    <col min="3886" max="3886" width="7.42578125" style="320" customWidth="1"/>
    <col min="3887" max="3887" width="1.42578125" style="320" customWidth="1"/>
    <col min="3888" max="3888" width="7.42578125" style="320" customWidth="1"/>
    <col min="3889" max="3889" width="1.42578125" style="320" customWidth="1"/>
    <col min="3890" max="3890" width="7.42578125" style="320" customWidth="1"/>
    <col min="3891" max="3891" width="1.42578125" style="320" customWidth="1"/>
    <col min="3892" max="3892" width="7.42578125" style="320" customWidth="1"/>
    <col min="3893" max="3893" width="1.42578125" style="320" customWidth="1"/>
    <col min="3894" max="3894" width="7.42578125" style="320" customWidth="1"/>
    <col min="3895" max="3895" width="1.42578125" style="320" customWidth="1"/>
    <col min="3896" max="3896" width="1.5703125" style="320" customWidth="1"/>
    <col min="3897" max="3897" width="5.5703125" style="320" customWidth="1"/>
    <col min="3898" max="3898" width="5.85546875" style="320" customWidth="1"/>
    <col min="3899" max="3899" width="29.5703125" style="320" customWidth="1"/>
    <col min="3900" max="3900" width="8" style="320" customWidth="1"/>
    <col min="3901" max="3901" width="9.5703125" style="320" customWidth="1"/>
    <col min="3902" max="3903" width="4.5703125" style="320" customWidth="1"/>
    <col min="3904" max="3904" width="1.5703125" style="320" customWidth="1"/>
    <col min="3905" max="3905" width="4.5703125" style="320" customWidth="1"/>
    <col min="3906" max="3906" width="1.5703125" style="320" customWidth="1"/>
    <col min="3907" max="3907" width="4.5703125" style="320" customWidth="1"/>
    <col min="3908" max="3908" width="1.5703125" style="320" customWidth="1"/>
    <col min="3909" max="3909" width="4.5703125" style="320" customWidth="1"/>
    <col min="3910" max="3910" width="1.5703125" style="320" customWidth="1"/>
    <col min="3911" max="3911" width="4.5703125" style="320" customWidth="1"/>
    <col min="3912" max="3912" width="1.5703125" style="320" customWidth="1"/>
    <col min="3913" max="3913" width="4.5703125" style="320" customWidth="1"/>
    <col min="3914" max="3914" width="1.5703125" style="320" customWidth="1"/>
    <col min="3915" max="3915" width="4.5703125" style="320" customWidth="1"/>
    <col min="3916" max="3916" width="1.5703125" style="320" customWidth="1"/>
    <col min="3917" max="3917" width="4.5703125" style="320" customWidth="1"/>
    <col min="3918" max="3918" width="1.5703125" style="320" customWidth="1"/>
    <col min="3919" max="3919" width="4.5703125" style="320" customWidth="1"/>
    <col min="3920" max="3920" width="1.5703125" style="320" customWidth="1"/>
    <col min="3921" max="3921" width="4.5703125" style="320" customWidth="1"/>
    <col min="3922" max="3922" width="1.5703125" style="320" customWidth="1"/>
    <col min="3923" max="3923" width="4.5703125" style="320" customWidth="1"/>
    <col min="3924" max="3924" width="1.5703125" style="320" customWidth="1"/>
    <col min="3925" max="3925" width="4.5703125" style="320" customWidth="1"/>
    <col min="3926" max="3926" width="1.5703125" style="320" customWidth="1"/>
    <col min="3927" max="3927" width="4.5703125" style="320" customWidth="1"/>
    <col min="3928" max="3928" width="1.5703125" style="320" customWidth="1"/>
    <col min="3929" max="3929" width="4.5703125" style="320" customWidth="1"/>
    <col min="3930" max="3930" width="1.5703125" style="320" customWidth="1"/>
    <col min="3931" max="3931" width="4.5703125" style="320" customWidth="1"/>
    <col min="3932" max="3932" width="1.5703125" style="320" customWidth="1"/>
    <col min="3933" max="3933" width="4.5703125" style="320" customWidth="1"/>
    <col min="3934" max="3934" width="1.5703125" style="320" customWidth="1"/>
    <col min="3935" max="3935" width="4.5703125" style="320" customWidth="1"/>
    <col min="3936" max="3936" width="1.5703125" style="320" customWidth="1"/>
    <col min="3937" max="3937" width="4.5703125" style="320" customWidth="1"/>
    <col min="3938" max="3938" width="1.5703125" style="320" customWidth="1"/>
    <col min="3939" max="3939" width="4.5703125" style="320" customWidth="1"/>
    <col min="3940" max="3940" width="1.5703125" style="320" customWidth="1"/>
    <col min="3941" max="3941" width="4.85546875" style="320" customWidth="1"/>
    <col min="3942" max="3942" width="1.5703125" style="320" customWidth="1"/>
    <col min="3943" max="3943" width="4.5703125" style="320" customWidth="1"/>
    <col min="3944" max="3944" width="1.5703125" style="320" customWidth="1"/>
    <col min="3945" max="3945" width="4.85546875" style="320" customWidth="1"/>
    <col min="3946" max="3946" width="1.5703125" style="320" customWidth="1"/>
    <col min="3947" max="3947" width="4.85546875" style="320" customWidth="1"/>
    <col min="3948" max="3948" width="3" style="320" customWidth="1"/>
    <col min="3949" max="3949" width="8" style="320" customWidth="1"/>
    <col min="3950" max="3950" width="18.5703125" style="320" customWidth="1"/>
    <col min="3951" max="3954" width="8" style="320" customWidth="1"/>
    <col min="3955" max="4096" width="8" style="320"/>
    <col min="4097" max="4098" width="0" style="320" hidden="1" customWidth="1"/>
    <col min="4099" max="4099" width="9.42578125" style="320" customWidth="1"/>
    <col min="4100" max="4100" width="30.42578125" style="320" customWidth="1"/>
    <col min="4101" max="4101" width="8.5703125" style="320" customWidth="1"/>
    <col min="4102" max="4102" width="10" style="320" customWidth="1"/>
    <col min="4103" max="4103" width="1.5703125" style="320" customWidth="1"/>
    <col min="4104" max="4104" width="6" style="320" customWidth="1"/>
    <col min="4105" max="4105" width="1.5703125" style="320" customWidth="1"/>
    <col min="4106" max="4106" width="6" style="320" customWidth="1"/>
    <col min="4107" max="4107" width="1.5703125" style="320" customWidth="1"/>
    <col min="4108" max="4108" width="6.140625" style="320" customWidth="1"/>
    <col min="4109" max="4109" width="1.5703125" style="320" customWidth="1"/>
    <col min="4110" max="4110" width="6.140625" style="320" customWidth="1"/>
    <col min="4111" max="4111" width="1.5703125" style="320" customWidth="1"/>
    <col min="4112" max="4112" width="6.140625" style="320" customWidth="1"/>
    <col min="4113" max="4113" width="1.5703125" style="320" customWidth="1"/>
    <col min="4114" max="4114" width="6" style="320" customWidth="1"/>
    <col min="4115" max="4115" width="1.5703125" style="320" customWidth="1"/>
    <col min="4116" max="4116" width="6" style="320" customWidth="1"/>
    <col min="4117" max="4117" width="1.5703125" style="320" customWidth="1"/>
    <col min="4118" max="4118" width="7.42578125" style="320" customWidth="1"/>
    <col min="4119" max="4119" width="1.42578125" style="320" customWidth="1"/>
    <col min="4120" max="4120" width="7.42578125" style="320" customWidth="1"/>
    <col min="4121" max="4121" width="1.42578125" style="320" customWidth="1"/>
    <col min="4122" max="4122" width="7.42578125" style="320" customWidth="1"/>
    <col min="4123" max="4123" width="1.42578125" style="320" customWidth="1"/>
    <col min="4124" max="4124" width="7.42578125" style="320" customWidth="1"/>
    <col min="4125" max="4125" width="1.42578125" style="320" customWidth="1"/>
    <col min="4126" max="4126" width="7.42578125" style="320" customWidth="1"/>
    <col min="4127" max="4127" width="1.42578125" style="320" customWidth="1"/>
    <col min="4128" max="4128" width="7.42578125" style="320" customWidth="1"/>
    <col min="4129" max="4129" width="1.42578125" style="320" customWidth="1"/>
    <col min="4130" max="4130" width="7.42578125" style="320" customWidth="1"/>
    <col min="4131" max="4131" width="1.42578125" style="320" customWidth="1"/>
    <col min="4132" max="4132" width="7.42578125" style="320" customWidth="1"/>
    <col min="4133" max="4133" width="1.42578125" style="320" customWidth="1"/>
    <col min="4134" max="4134" width="7.42578125" style="320" customWidth="1"/>
    <col min="4135" max="4135" width="1.42578125" style="320" customWidth="1"/>
    <col min="4136" max="4136" width="7.42578125" style="320" customWidth="1"/>
    <col min="4137" max="4137" width="1.42578125" style="320" customWidth="1"/>
    <col min="4138" max="4138" width="7.42578125" style="320" customWidth="1"/>
    <col min="4139" max="4139" width="1.42578125" style="320" customWidth="1"/>
    <col min="4140" max="4140" width="7.42578125" style="320" customWidth="1"/>
    <col min="4141" max="4141" width="1.42578125" style="320" customWidth="1"/>
    <col min="4142" max="4142" width="7.42578125" style="320" customWidth="1"/>
    <col min="4143" max="4143" width="1.42578125" style="320" customWidth="1"/>
    <col min="4144" max="4144" width="7.42578125" style="320" customWidth="1"/>
    <col min="4145" max="4145" width="1.42578125" style="320" customWidth="1"/>
    <col min="4146" max="4146" width="7.42578125" style="320" customWidth="1"/>
    <col min="4147" max="4147" width="1.42578125" style="320" customWidth="1"/>
    <col min="4148" max="4148" width="7.42578125" style="320" customWidth="1"/>
    <col min="4149" max="4149" width="1.42578125" style="320" customWidth="1"/>
    <col min="4150" max="4150" width="7.42578125" style="320" customWidth="1"/>
    <col min="4151" max="4151" width="1.42578125" style="320" customWidth="1"/>
    <col min="4152" max="4152" width="1.5703125" style="320" customWidth="1"/>
    <col min="4153" max="4153" width="5.5703125" style="320" customWidth="1"/>
    <col min="4154" max="4154" width="5.85546875" style="320" customWidth="1"/>
    <col min="4155" max="4155" width="29.5703125" style="320" customWidth="1"/>
    <col min="4156" max="4156" width="8" style="320" customWidth="1"/>
    <col min="4157" max="4157" width="9.5703125" style="320" customWidth="1"/>
    <col min="4158" max="4159" width="4.5703125" style="320" customWidth="1"/>
    <col min="4160" max="4160" width="1.5703125" style="320" customWidth="1"/>
    <col min="4161" max="4161" width="4.5703125" style="320" customWidth="1"/>
    <col min="4162" max="4162" width="1.5703125" style="320" customWidth="1"/>
    <col min="4163" max="4163" width="4.5703125" style="320" customWidth="1"/>
    <col min="4164" max="4164" width="1.5703125" style="320" customWidth="1"/>
    <col min="4165" max="4165" width="4.5703125" style="320" customWidth="1"/>
    <col min="4166" max="4166" width="1.5703125" style="320" customWidth="1"/>
    <col min="4167" max="4167" width="4.5703125" style="320" customWidth="1"/>
    <col min="4168" max="4168" width="1.5703125" style="320" customWidth="1"/>
    <col min="4169" max="4169" width="4.5703125" style="320" customWidth="1"/>
    <col min="4170" max="4170" width="1.5703125" style="320" customWidth="1"/>
    <col min="4171" max="4171" width="4.5703125" style="320" customWidth="1"/>
    <col min="4172" max="4172" width="1.5703125" style="320" customWidth="1"/>
    <col min="4173" max="4173" width="4.5703125" style="320" customWidth="1"/>
    <col min="4174" max="4174" width="1.5703125" style="320" customWidth="1"/>
    <col min="4175" max="4175" width="4.5703125" style="320" customWidth="1"/>
    <col min="4176" max="4176" width="1.5703125" style="320" customWidth="1"/>
    <col min="4177" max="4177" width="4.5703125" style="320" customWidth="1"/>
    <col min="4178" max="4178" width="1.5703125" style="320" customWidth="1"/>
    <col min="4179" max="4179" width="4.5703125" style="320" customWidth="1"/>
    <col min="4180" max="4180" width="1.5703125" style="320" customWidth="1"/>
    <col min="4181" max="4181" width="4.5703125" style="320" customWidth="1"/>
    <col min="4182" max="4182" width="1.5703125" style="320" customWidth="1"/>
    <col min="4183" max="4183" width="4.5703125" style="320" customWidth="1"/>
    <col min="4184" max="4184" width="1.5703125" style="320" customWidth="1"/>
    <col min="4185" max="4185" width="4.5703125" style="320" customWidth="1"/>
    <col min="4186" max="4186" width="1.5703125" style="320" customWidth="1"/>
    <col min="4187" max="4187" width="4.5703125" style="320" customWidth="1"/>
    <col min="4188" max="4188" width="1.5703125" style="320" customWidth="1"/>
    <col min="4189" max="4189" width="4.5703125" style="320" customWidth="1"/>
    <col min="4190" max="4190" width="1.5703125" style="320" customWidth="1"/>
    <col min="4191" max="4191" width="4.5703125" style="320" customWidth="1"/>
    <col min="4192" max="4192" width="1.5703125" style="320" customWidth="1"/>
    <col min="4193" max="4193" width="4.5703125" style="320" customWidth="1"/>
    <col min="4194" max="4194" width="1.5703125" style="320" customWidth="1"/>
    <col min="4195" max="4195" width="4.5703125" style="320" customWidth="1"/>
    <col min="4196" max="4196" width="1.5703125" style="320" customWidth="1"/>
    <col min="4197" max="4197" width="4.85546875" style="320" customWidth="1"/>
    <col min="4198" max="4198" width="1.5703125" style="320" customWidth="1"/>
    <col min="4199" max="4199" width="4.5703125" style="320" customWidth="1"/>
    <col min="4200" max="4200" width="1.5703125" style="320" customWidth="1"/>
    <col min="4201" max="4201" width="4.85546875" style="320" customWidth="1"/>
    <col min="4202" max="4202" width="1.5703125" style="320" customWidth="1"/>
    <col min="4203" max="4203" width="4.85546875" style="320" customWidth="1"/>
    <col min="4204" max="4204" width="3" style="320" customWidth="1"/>
    <col min="4205" max="4205" width="8" style="320" customWidth="1"/>
    <col min="4206" max="4206" width="18.5703125" style="320" customWidth="1"/>
    <col min="4207" max="4210" width="8" style="320" customWidth="1"/>
    <col min="4211" max="4352" width="8" style="320"/>
    <col min="4353" max="4354" width="0" style="320" hidden="1" customWidth="1"/>
    <col min="4355" max="4355" width="9.42578125" style="320" customWidth="1"/>
    <col min="4356" max="4356" width="30.42578125" style="320" customWidth="1"/>
    <col min="4357" max="4357" width="8.5703125" style="320" customWidth="1"/>
    <col min="4358" max="4358" width="10" style="320" customWidth="1"/>
    <col min="4359" max="4359" width="1.5703125" style="320" customWidth="1"/>
    <col min="4360" max="4360" width="6" style="320" customWidth="1"/>
    <col min="4361" max="4361" width="1.5703125" style="320" customWidth="1"/>
    <col min="4362" max="4362" width="6" style="320" customWidth="1"/>
    <col min="4363" max="4363" width="1.5703125" style="320" customWidth="1"/>
    <col min="4364" max="4364" width="6.140625" style="320" customWidth="1"/>
    <col min="4365" max="4365" width="1.5703125" style="320" customWidth="1"/>
    <col min="4366" max="4366" width="6.140625" style="320" customWidth="1"/>
    <col min="4367" max="4367" width="1.5703125" style="320" customWidth="1"/>
    <col min="4368" max="4368" width="6.140625" style="320" customWidth="1"/>
    <col min="4369" max="4369" width="1.5703125" style="320" customWidth="1"/>
    <col min="4370" max="4370" width="6" style="320" customWidth="1"/>
    <col min="4371" max="4371" width="1.5703125" style="320" customWidth="1"/>
    <col min="4372" max="4372" width="6" style="320" customWidth="1"/>
    <col min="4373" max="4373" width="1.5703125" style="320" customWidth="1"/>
    <col min="4374" max="4374" width="7.42578125" style="320" customWidth="1"/>
    <col min="4375" max="4375" width="1.42578125" style="320" customWidth="1"/>
    <col min="4376" max="4376" width="7.42578125" style="320" customWidth="1"/>
    <col min="4377" max="4377" width="1.42578125" style="320" customWidth="1"/>
    <col min="4378" max="4378" width="7.42578125" style="320" customWidth="1"/>
    <col min="4379" max="4379" width="1.42578125" style="320" customWidth="1"/>
    <col min="4380" max="4380" width="7.42578125" style="320" customWidth="1"/>
    <col min="4381" max="4381" width="1.42578125" style="320" customWidth="1"/>
    <col min="4382" max="4382" width="7.42578125" style="320" customWidth="1"/>
    <col min="4383" max="4383" width="1.42578125" style="320" customWidth="1"/>
    <col min="4384" max="4384" width="7.42578125" style="320" customWidth="1"/>
    <col min="4385" max="4385" width="1.42578125" style="320" customWidth="1"/>
    <col min="4386" max="4386" width="7.42578125" style="320" customWidth="1"/>
    <col min="4387" max="4387" width="1.42578125" style="320" customWidth="1"/>
    <col min="4388" max="4388" width="7.42578125" style="320" customWidth="1"/>
    <col min="4389" max="4389" width="1.42578125" style="320" customWidth="1"/>
    <col min="4390" max="4390" width="7.42578125" style="320" customWidth="1"/>
    <col min="4391" max="4391" width="1.42578125" style="320" customWidth="1"/>
    <col min="4392" max="4392" width="7.42578125" style="320" customWidth="1"/>
    <col min="4393" max="4393" width="1.42578125" style="320" customWidth="1"/>
    <col min="4394" max="4394" width="7.42578125" style="320" customWidth="1"/>
    <col min="4395" max="4395" width="1.42578125" style="320" customWidth="1"/>
    <col min="4396" max="4396" width="7.42578125" style="320" customWidth="1"/>
    <col min="4397" max="4397" width="1.42578125" style="320" customWidth="1"/>
    <col min="4398" max="4398" width="7.42578125" style="320" customWidth="1"/>
    <col min="4399" max="4399" width="1.42578125" style="320" customWidth="1"/>
    <col min="4400" max="4400" width="7.42578125" style="320" customWidth="1"/>
    <col min="4401" max="4401" width="1.42578125" style="320" customWidth="1"/>
    <col min="4402" max="4402" width="7.42578125" style="320" customWidth="1"/>
    <col min="4403" max="4403" width="1.42578125" style="320" customWidth="1"/>
    <col min="4404" max="4404" width="7.42578125" style="320" customWidth="1"/>
    <col min="4405" max="4405" width="1.42578125" style="320" customWidth="1"/>
    <col min="4406" max="4406" width="7.42578125" style="320" customWidth="1"/>
    <col min="4407" max="4407" width="1.42578125" style="320" customWidth="1"/>
    <col min="4408" max="4408" width="1.5703125" style="320" customWidth="1"/>
    <col min="4409" max="4409" width="5.5703125" style="320" customWidth="1"/>
    <col min="4410" max="4410" width="5.85546875" style="320" customWidth="1"/>
    <col min="4411" max="4411" width="29.5703125" style="320" customWidth="1"/>
    <col min="4412" max="4412" width="8" style="320" customWidth="1"/>
    <col min="4413" max="4413" width="9.5703125" style="320" customWidth="1"/>
    <col min="4414" max="4415" width="4.5703125" style="320" customWidth="1"/>
    <col min="4416" max="4416" width="1.5703125" style="320" customWidth="1"/>
    <col min="4417" max="4417" width="4.5703125" style="320" customWidth="1"/>
    <col min="4418" max="4418" width="1.5703125" style="320" customWidth="1"/>
    <col min="4419" max="4419" width="4.5703125" style="320" customWidth="1"/>
    <col min="4420" max="4420" width="1.5703125" style="320" customWidth="1"/>
    <col min="4421" max="4421" width="4.5703125" style="320" customWidth="1"/>
    <col min="4422" max="4422" width="1.5703125" style="320" customWidth="1"/>
    <col min="4423" max="4423" width="4.5703125" style="320" customWidth="1"/>
    <col min="4424" max="4424" width="1.5703125" style="320" customWidth="1"/>
    <col min="4425" max="4425" width="4.5703125" style="320" customWidth="1"/>
    <col min="4426" max="4426" width="1.5703125" style="320" customWidth="1"/>
    <col min="4427" max="4427" width="4.5703125" style="320" customWidth="1"/>
    <col min="4428" max="4428" width="1.5703125" style="320" customWidth="1"/>
    <col min="4429" max="4429" width="4.5703125" style="320" customWidth="1"/>
    <col min="4430" max="4430" width="1.5703125" style="320" customWidth="1"/>
    <col min="4431" max="4431" width="4.5703125" style="320" customWidth="1"/>
    <col min="4432" max="4432" width="1.5703125" style="320" customWidth="1"/>
    <col min="4433" max="4433" width="4.5703125" style="320" customWidth="1"/>
    <col min="4434" max="4434" width="1.5703125" style="320" customWidth="1"/>
    <col min="4435" max="4435" width="4.5703125" style="320" customWidth="1"/>
    <col min="4436" max="4436" width="1.5703125" style="320" customWidth="1"/>
    <col min="4437" max="4437" width="4.5703125" style="320" customWidth="1"/>
    <col min="4438" max="4438" width="1.5703125" style="320" customWidth="1"/>
    <col min="4439" max="4439" width="4.5703125" style="320" customWidth="1"/>
    <col min="4440" max="4440" width="1.5703125" style="320" customWidth="1"/>
    <col min="4441" max="4441" width="4.5703125" style="320" customWidth="1"/>
    <col min="4442" max="4442" width="1.5703125" style="320" customWidth="1"/>
    <col min="4443" max="4443" width="4.5703125" style="320" customWidth="1"/>
    <col min="4444" max="4444" width="1.5703125" style="320" customWidth="1"/>
    <col min="4445" max="4445" width="4.5703125" style="320" customWidth="1"/>
    <col min="4446" max="4446" width="1.5703125" style="320" customWidth="1"/>
    <col min="4447" max="4447" width="4.5703125" style="320" customWidth="1"/>
    <col min="4448" max="4448" width="1.5703125" style="320" customWidth="1"/>
    <col min="4449" max="4449" width="4.5703125" style="320" customWidth="1"/>
    <col min="4450" max="4450" width="1.5703125" style="320" customWidth="1"/>
    <col min="4451" max="4451" width="4.5703125" style="320" customWidth="1"/>
    <col min="4452" max="4452" width="1.5703125" style="320" customWidth="1"/>
    <col min="4453" max="4453" width="4.85546875" style="320" customWidth="1"/>
    <col min="4454" max="4454" width="1.5703125" style="320" customWidth="1"/>
    <col min="4455" max="4455" width="4.5703125" style="320" customWidth="1"/>
    <col min="4456" max="4456" width="1.5703125" style="320" customWidth="1"/>
    <col min="4457" max="4457" width="4.85546875" style="320" customWidth="1"/>
    <col min="4458" max="4458" width="1.5703125" style="320" customWidth="1"/>
    <col min="4459" max="4459" width="4.85546875" style="320" customWidth="1"/>
    <col min="4460" max="4460" width="3" style="320" customWidth="1"/>
    <col min="4461" max="4461" width="8" style="320" customWidth="1"/>
    <col min="4462" max="4462" width="18.5703125" style="320" customWidth="1"/>
    <col min="4463" max="4466" width="8" style="320" customWidth="1"/>
    <col min="4467" max="4608" width="8" style="320"/>
    <col min="4609" max="4610" width="0" style="320" hidden="1" customWidth="1"/>
    <col min="4611" max="4611" width="9.42578125" style="320" customWidth="1"/>
    <col min="4612" max="4612" width="30.42578125" style="320" customWidth="1"/>
    <col min="4613" max="4613" width="8.5703125" style="320" customWidth="1"/>
    <col min="4614" max="4614" width="10" style="320" customWidth="1"/>
    <col min="4615" max="4615" width="1.5703125" style="320" customWidth="1"/>
    <col min="4616" max="4616" width="6" style="320" customWidth="1"/>
    <col min="4617" max="4617" width="1.5703125" style="320" customWidth="1"/>
    <col min="4618" max="4618" width="6" style="320" customWidth="1"/>
    <col min="4619" max="4619" width="1.5703125" style="320" customWidth="1"/>
    <col min="4620" max="4620" width="6.140625" style="320" customWidth="1"/>
    <col min="4621" max="4621" width="1.5703125" style="320" customWidth="1"/>
    <col min="4622" max="4622" width="6.140625" style="320" customWidth="1"/>
    <col min="4623" max="4623" width="1.5703125" style="320" customWidth="1"/>
    <col min="4624" max="4624" width="6.140625" style="320" customWidth="1"/>
    <col min="4625" max="4625" width="1.5703125" style="320" customWidth="1"/>
    <col min="4626" max="4626" width="6" style="320" customWidth="1"/>
    <col min="4627" max="4627" width="1.5703125" style="320" customWidth="1"/>
    <col min="4628" max="4628" width="6" style="320" customWidth="1"/>
    <col min="4629" max="4629" width="1.5703125" style="320" customWidth="1"/>
    <col min="4630" max="4630" width="7.42578125" style="320" customWidth="1"/>
    <col min="4631" max="4631" width="1.42578125" style="320" customWidth="1"/>
    <col min="4632" max="4632" width="7.42578125" style="320" customWidth="1"/>
    <col min="4633" max="4633" width="1.42578125" style="320" customWidth="1"/>
    <col min="4634" max="4634" width="7.42578125" style="320" customWidth="1"/>
    <col min="4635" max="4635" width="1.42578125" style="320" customWidth="1"/>
    <col min="4636" max="4636" width="7.42578125" style="320" customWidth="1"/>
    <col min="4637" max="4637" width="1.42578125" style="320" customWidth="1"/>
    <col min="4638" max="4638" width="7.42578125" style="320" customWidth="1"/>
    <col min="4639" max="4639" width="1.42578125" style="320" customWidth="1"/>
    <col min="4640" max="4640" width="7.42578125" style="320" customWidth="1"/>
    <col min="4641" max="4641" width="1.42578125" style="320" customWidth="1"/>
    <col min="4642" max="4642" width="7.42578125" style="320" customWidth="1"/>
    <col min="4643" max="4643" width="1.42578125" style="320" customWidth="1"/>
    <col min="4644" max="4644" width="7.42578125" style="320" customWidth="1"/>
    <col min="4645" max="4645" width="1.42578125" style="320" customWidth="1"/>
    <col min="4646" max="4646" width="7.42578125" style="320" customWidth="1"/>
    <col min="4647" max="4647" width="1.42578125" style="320" customWidth="1"/>
    <col min="4648" max="4648" width="7.42578125" style="320" customWidth="1"/>
    <col min="4649" max="4649" width="1.42578125" style="320" customWidth="1"/>
    <col min="4650" max="4650" width="7.42578125" style="320" customWidth="1"/>
    <col min="4651" max="4651" width="1.42578125" style="320" customWidth="1"/>
    <col min="4652" max="4652" width="7.42578125" style="320" customWidth="1"/>
    <col min="4653" max="4653" width="1.42578125" style="320" customWidth="1"/>
    <col min="4654" max="4654" width="7.42578125" style="320" customWidth="1"/>
    <col min="4655" max="4655" width="1.42578125" style="320" customWidth="1"/>
    <col min="4656" max="4656" width="7.42578125" style="320" customWidth="1"/>
    <col min="4657" max="4657" width="1.42578125" style="320" customWidth="1"/>
    <col min="4658" max="4658" width="7.42578125" style="320" customWidth="1"/>
    <col min="4659" max="4659" width="1.42578125" style="320" customWidth="1"/>
    <col min="4660" max="4660" width="7.42578125" style="320" customWidth="1"/>
    <col min="4661" max="4661" width="1.42578125" style="320" customWidth="1"/>
    <col min="4662" max="4662" width="7.42578125" style="320" customWidth="1"/>
    <col min="4663" max="4663" width="1.42578125" style="320" customWidth="1"/>
    <col min="4664" max="4664" width="1.5703125" style="320" customWidth="1"/>
    <col min="4665" max="4665" width="5.5703125" style="320" customWidth="1"/>
    <col min="4666" max="4666" width="5.85546875" style="320" customWidth="1"/>
    <col min="4667" max="4667" width="29.5703125" style="320" customWidth="1"/>
    <col min="4668" max="4668" width="8" style="320" customWidth="1"/>
    <col min="4669" max="4669" width="9.5703125" style="320" customWidth="1"/>
    <col min="4670" max="4671" width="4.5703125" style="320" customWidth="1"/>
    <col min="4672" max="4672" width="1.5703125" style="320" customWidth="1"/>
    <col min="4673" max="4673" width="4.5703125" style="320" customWidth="1"/>
    <col min="4674" max="4674" width="1.5703125" style="320" customWidth="1"/>
    <col min="4675" max="4675" width="4.5703125" style="320" customWidth="1"/>
    <col min="4676" max="4676" width="1.5703125" style="320" customWidth="1"/>
    <col min="4677" max="4677" width="4.5703125" style="320" customWidth="1"/>
    <col min="4678" max="4678" width="1.5703125" style="320" customWidth="1"/>
    <col min="4679" max="4679" width="4.5703125" style="320" customWidth="1"/>
    <col min="4680" max="4680" width="1.5703125" style="320" customWidth="1"/>
    <col min="4681" max="4681" width="4.5703125" style="320" customWidth="1"/>
    <col min="4682" max="4682" width="1.5703125" style="320" customWidth="1"/>
    <col min="4683" max="4683" width="4.5703125" style="320" customWidth="1"/>
    <col min="4684" max="4684" width="1.5703125" style="320" customWidth="1"/>
    <col min="4685" max="4685" width="4.5703125" style="320" customWidth="1"/>
    <col min="4686" max="4686" width="1.5703125" style="320" customWidth="1"/>
    <col min="4687" max="4687" width="4.5703125" style="320" customWidth="1"/>
    <col min="4688" max="4688" width="1.5703125" style="320" customWidth="1"/>
    <col min="4689" max="4689" width="4.5703125" style="320" customWidth="1"/>
    <col min="4690" max="4690" width="1.5703125" style="320" customWidth="1"/>
    <col min="4691" max="4691" width="4.5703125" style="320" customWidth="1"/>
    <col min="4692" max="4692" width="1.5703125" style="320" customWidth="1"/>
    <col min="4693" max="4693" width="4.5703125" style="320" customWidth="1"/>
    <col min="4694" max="4694" width="1.5703125" style="320" customWidth="1"/>
    <col min="4695" max="4695" width="4.5703125" style="320" customWidth="1"/>
    <col min="4696" max="4696" width="1.5703125" style="320" customWidth="1"/>
    <col min="4697" max="4697" width="4.5703125" style="320" customWidth="1"/>
    <col min="4698" max="4698" width="1.5703125" style="320" customWidth="1"/>
    <col min="4699" max="4699" width="4.5703125" style="320" customWidth="1"/>
    <col min="4700" max="4700" width="1.5703125" style="320" customWidth="1"/>
    <col min="4701" max="4701" width="4.5703125" style="320" customWidth="1"/>
    <col min="4702" max="4702" width="1.5703125" style="320" customWidth="1"/>
    <col min="4703" max="4703" width="4.5703125" style="320" customWidth="1"/>
    <col min="4704" max="4704" width="1.5703125" style="320" customWidth="1"/>
    <col min="4705" max="4705" width="4.5703125" style="320" customWidth="1"/>
    <col min="4706" max="4706" width="1.5703125" style="320" customWidth="1"/>
    <col min="4707" max="4707" width="4.5703125" style="320" customWidth="1"/>
    <col min="4708" max="4708" width="1.5703125" style="320" customWidth="1"/>
    <col min="4709" max="4709" width="4.85546875" style="320" customWidth="1"/>
    <col min="4710" max="4710" width="1.5703125" style="320" customWidth="1"/>
    <col min="4711" max="4711" width="4.5703125" style="320" customWidth="1"/>
    <col min="4712" max="4712" width="1.5703125" style="320" customWidth="1"/>
    <col min="4713" max="4713" width="4.85546875" style="320" customWidth="1"/>
    <col min="4714" max="4714" width="1.5703125" style="320" customWidth="1"/>
    <col min="4715" max="4715" width="4.85546875" style="320" customWidth="1"/>
    <col min="4716" max="4716" width="3" style="320" customWidth="1"/>
    <col min="4717" max="4717" width="8" style="320" customWidth="1"/>
    <col min="4718" max="4718" width="18.5703125" style="320" customWidth="1"/>
    <col min="4719" max="4722" width="8" style="320" customWidth="1"/>
    <col min="4723" max="4864" width="8" style="320"/>
    <col min="4865" max="4866" width="0" style="320" hidden="1" customWidth="1"/>
    <col min="4867" max="4867" width="9.42578125" style="320" customWidth="1"/>
    <col min="4868" max="4868" width="30.42578125" style="320" customWidth="1"/>
    <col min="4869" max="4869" width="8.5703125" style="320" customWidth="1"/>
    <col min="4870" max="4870" width="10" style="320" customWidth="1"/>
    <col min="4871" max="4871" width="1.5703125" style="320" customWidth="1"/>
    <col min="4872" max="4872" width="6" style="320" customWidth="1"/>
    <col min="4873" max="4873" width="1.5703125" style="320" customWidth="1"/>
    <col min="4874" max="4874" width="6" style="320" customWidth="1"/>
    <col min="4875" max="4875" width="1.5703125" style="320" customWidth="1"/>
    <col min="4876" max="4876" width="6.140625" style="320" customWidth="1"/>
    <col min="4877" max="4877" width="1.5703125" style="320" customWidth="1"/>
    <col min="4878" max="4878" width="6.140625" style="320" customWidth="1"/>
    <col min="4879" max="4879" width="1.5703125" style="320" customWidth="1"/>
    <col min="4880" max="4880" width="6.140625" style="320" customWidth="1"/>
    <col min="4881" max="4881" width="1.5703125" style="320" customWidth="1"/>
    <col min="4882" max="4882" width="6" style="320" customWidth="1"/>
    <col min="4883" max="4883" width="1.5703125" style="320" customWidth="1"/>
    <col min="4884" max="4884" width="6" style="320" customWidth="1"/>
    <col min="4885" max="4885" width="1.5703125" style="320" customWidth="1"/>
    <col min="4886" max="4886" width="7.42578125" style="320" customWidth="1"/>
    <col min="4887" max="4887" width="1.42578125" style="320" customWidth="1"/>
    <col min="4888" max="4888" width="7.42578125" style="320" customWidth="1"/>
    <col min="4889" max="4889" width="1.42578125" style="320" customWidth="1"/>
    <col min="4890" max="4890" width="7.42578125" style="320" customWidth="1"/>
    <col min="4891" max="4891" width="1.42578125" style="320" customWidth="1"/>
    <col min="4892" max="4892" width="7.42578125" style="320" customWidth="1"/>
    <col min="4893" max="4893" width="1.42578125" style="320" customWidth="1"/>
    <col min="4894" max="4894" width="7.42578125" style="320" customWidth="1"/>
    <col min="4895" max="4895" width="1.42578125" style="320" customWidth="1"/>
    <col min="4896" max="4896" width="7.42578125" style="320" customWidth="1"/>
    <col min="4897" max="4897" width="1.42578125" style="320" customWidth="1"/>
    <col min="4898" max="4898" width="7.42578125" style="320" customWidth="1"/>
    <col min="4899" max="4899" width="1.42578125" style="320" customWidth="1"/>
    <col min="4900" max="4900" width="7.42578125" style="320" customWidth="1"/>
    <col min="4901" max="4901" width="1.42578125" style="320" customWidth="1"/>
    <col min="4902" max="4902" width="7.42578125" style="320" customWidth="1"/>
    <col min="4903" max="4903" width="1.42578125" style="320" customWidth="1"/>
    <col min="4904" max="4904" width="7.42578125" style="320" customWidth="1"/>
    <col min="4905" max="4905" width="1.42578125" style="320" customWidth="1"/>
    <col min="4906" max="4906" width="7.42578125" style="320" customWidth="1"/>
    <col min="4907" max="4907" width="1.42578125" style="320" customWidth="1"/>
    <col min="4908" max="4908" width="7.42578125" style="320" customWidth="1"/>
    <col min="4909" max="4909" width="1.42578125" style="320" customWidth="1"/>
    <col min="4910" max="4910" width="7.42578125" style="320" customWidth="1"/>
    <col min="4911" max="4911" width="1.42578125" style="320" customWidth="1"/>
    <col min="4912" max="4912" width="7.42578125" style="320" customWidth="1"/>
    <col min="4913" max="4913" width="1.42578125" style="320" customWidth="1"/>
    <col min="4914" max="4914" width="7.42578125" style="320" customWidth="1"/>
    <col min="4915" max="4915" width="1.42578125" style="320" customWidth="1"/>
    <col min="4916" max="4916" width="7.42578125" style="320" customWidth="1"/>
    <col min="4917" max="4917" width="1.42578125" style="320" customWidth="1"/>
    <col min="4918" max="4918" width="7.42578125" style="320" customWidth="1"/>
    <col min="4919" max="4919" width="1.42578125" style="320" customWidth="1"/>
    <col min="4920" max="4920" width="1.5703125" style="320" customWidth="1"/>
    <col min="4921" max="4921" width="5.5703125" style="320" customWidth="1"/>
    <col min="4922" max="4922" width="5.85546875" style="320" customWidth="1"/>
    <col min="4923" max="4923" width="29.5703125" style="320" customWidth="1"/>
    <col min="4924" max="4924" width="8" style="320" customWidth="1"/>
    <col min="4925" max="4925" width="9.5703125" style="320" customWidth="1"/>
    <col min="4926" max="4927" width="4.5703125" style="320" customWidth="1"/>
    <col min="4928" max="4928" width="1.5703125" style="320" customWidth="1"/>
    <col min="4929" max="4929" width="4.5703125" style="320" customWidth="1"/>
    <col min="4930" max="4930" width="1.5703125" style="320" customWidth="1"/>
    <col min="4931" max="4931" width="4.5703125" style="320" customWidth="1"/>
    <col min="4932" max="4932" width="1.5703125" style="320" customWidth="1"/>
    <col min="4933" max="4933" width="4.5703125" style="320" customWidth="1"/>
    <col min="4934" max="4934" width="1.5703125" style="320" customWidth="1"/>
    <col min="4935" max="4935" width="4.5703125" style="320" customWidth="1"/>
    <col min="4936" max="4936" width="1.5703125" style="320" customWidth="1"/>
    <col min="4937" max="4937" width="4.5703125" style="320" customWidth="1"/>
    <col min="4938" max="4938" width="1.5703125" style="320" customWidth="1"/>
    <col min="4939" max="4939" width="4.5703125" style="320" customWidth="1"/>
    <col min="4940" max="4940" width="1.5703125" style="320" customWidth="1"/>
    <col min="4941" max="4941" width="4.5703125" style="320" customWidth="1"/>
    <col min="4942" max="4942" width="1.5703125" style="320" customWidth="1"/>
    <col min="4943" max="4943" width="4.5703125" style="320" customWidth="1"/>
    <col min="4944" max="4944" width="1.5703125" style="320" customWidth="1"/>
    <col min="4945" max="4945" width="4.5703125" style="320" customWidth="1"/>
    <col min="4946" max="4946" width="1.5703125" style="320" customWidth="1"/>
    <col min="4947" max="4947" width="4.5703125" style="320" customWidth="1"/>
    <col min="4948" max="4948" width="1.5703125" style="320" customWidth="1"/>
    <col min="4949" max="4949" width="4.5703125" style="320" customWidth="1"/>
    <col min="4950" max="4950" width="1.5703125" style="320" customWidth="1"/>
    <col min="4951" max="4951" width="4.5703125" style="320" customWidth="1"/>
    <col min="4952" max="4952" width="1.5703125" style="320" customWidth="1"/>
    <col min="4953" max="4953" width="4.5703125" style="320" customWidth="1"/>
    <col min="4954" max="4954" width="1.5703125" style="320" customWidth="1"/>
    <col min="4955" max="4955" width="4.5703125" style="320" customWidth="1"/>
    <col min="4956" max="4956" width="1.5703125" style="320" customWidth="1"/>
    <col min="4957" max="4957" width="4.5703125" style="320" customWidth="1"/>
    <col min="4958" max="4958" width="1.5703125" style="320" customWidth="1"/>
    <col min="4959" max="4959" width="4.5703125" style="320" customWidth="1"/>
    <col min="4960" max="4960" width="1.5703125" style="320" customWidth="1"/>
    <col min="4961" max="4961" width="4.5703125" style="320" customWidth="1"/>
    <col min="4962" max="4962" width="1.5703125" style="320" customWidth="1"/>
    <col min="4963" max="4963" width="4.5703125" style="320" customWidth="1"/>
    <col min="4964" max="4964" width="1.5703125" style="320" customWidth="1"/>
    <col min="4965" max="4965" width="4.85546875" style="320" customWidth="1"/>
    <col min="4966" max="4966" width="1.5703125" style="320" customWidth="1"/>
    <col min="4967" max="4967" width="4.5703125" style="320" customWidth="1"/>
    <col min="4968" max="4968" width="1.5703125" style="320" customWidth="1"/>
    <col min="4969" max="4969" width="4.85546875" style="320" customWidth="1"/>
    <col min="4970" max="4970" width="1.5703125" style="320" customWidth="1"/>
    <col min="4971" max="4971" width="4.85546875" style="320" customWidth="1"/>
    <col min="4972" max="4972" width="3" style="320" customWidth="1"/>
    <col min="4973" max="4973" width="8" style="320" customWidth="1"/>
    <col min="4974" max="4974" width="18.5703125" style="320" customWidth="1"/>
    <col min="4975" max="4978" width="8" style="320" customWidth="1"/>
    <col min="4979" max="5120" width="8" style="320"/>
    <col min="5121" max="5122" width="0" style="320" hidden="1" customWidth="1"/>
    <col min="5123" max="5123" width="9.42578125" style="320" customWidth="1"/>
    <col min="5124" max="5124" width="30.42578125" style="320" customWidth="1"/>
    <col min="5125" max="5125" width="8.5703125" style="320" customWidth="1"/>
    <col min="5126" max="5126" width="10" style="320" customWidth="1"/>
    <col min="5127" max="5127" width="1.5703125" style="320" customWidth="1"/>
    <col min="5128" max="5128" width="6" style="320" customWidth="1"/>
    <col min="5129" max="5129" width="1.5703125" style="320" customWidth="1"/>
    <col min="5130" max="5130" width="6" style="320" customWidth="1"/>
    <col min="5131" max="5131" width="1.5703125" style="320" customWidth="1"/>
    <col min="5132" max="5132" width="6.140625" style="320" customWidth="1"/>
    <col min="5133" max="5133" width="1.5703125" style="320" customWidth="1"/>
    <col min="5134" max="5134" width="6.140625" style="320" customWidth="1"/>
    <col min="5135" max="5135" width="1.5703125" style="320" customWidth="1"/>
    <col min="5136" max="5136" width="6.140625" style="320" customWidth="1"/>
    <col min="5137" max="5137" width="1.5703125" style="320" customWidth="1"/>
    <col min="5138" max="5138" width="6" style="320" customWidth="1"/>
    <col min="5139" max="5139" width="1.5703125" style="320" customWidth="1"/>
    <col min="5140" max="5140" width="6" style="320" customWidth="1"/>
    <col min="5141" max="5141" width="1.5703125" style="320" customWidth="1"/>
    <col min="5142" max="5142" width="7.42578125" style="320" customWidth="1"/>
    <col min="5143" max="5143" width="1.42578125" style="320" customWidth="1"/>
    <col min="5144" max="5144" width="7.42578125" style="320" customWidth="1"/>
    <col min="5145" max="5145" width="1.42578125" style="320" customWidth="1"/>
    <col min="5146" max="5146" width="7.42578125" style="320" customWidth="1"/>
    <col min="5147" max="5147" width="1.42578125" style="320" customWidth="1"/>
    <col min="5148" max="5148" width="7.42578125" style="320" customWidth="1"/>
    <col min="5149" max="5149" width="1.42578125" style="320" customWidth="1"/>
    <col min="5150" max="5150" width="7.42578125" style="320" customWidth="1"/>
    <col min="5151" max="5151" width="1.42578125" style="320" customWidth="1"/>
    <col min="5152" max="5152" width="7.42578125" style="320" customWidth="1"/>
    <col min="5153" max="5153" width="1.42578125" style="320" customWidth="1"/>
    <col min="5154" max="5154" width="7.42578125" style="320" customWidth="1"/>
    <col min="5155" max="5155" width="1.42578125" style="320" customWidth="1"/>
    <col min="5156" max="5156" width="7.42578125" style="320" customWidth="1"/>
    <col min="5157" max="5157" width="1.42578125" style="320" customWidth="1"/>
    <col min="5158" max="5158" width="7.42578125" style="320" customWidth="1"/>
    <col min="5159" max="5159" width="1.42578125" style="320" customWidth="1"/>
    <col min="5160" max="5160" width="7.42578125" style="320" customWidth="1"/>
    <col min="5161" max="5161" width="1.42578125" style="320" customWidth="1"/>
    <col min="5162" max="5162" width="7.42578125" style="320" customWidth="1"/>
    <col min="5163" max="5163" width="1.42578125" style="320" customWidth="1"/>
    <col min="5164" max="5164" width="7.42578125" style="320" customWidth="1"/>
    <col min="5165" max="5165" width="1.42578125" style="320" customWidth="1"/>
    <col min="5166" max="5166" width="7.42578125" style="320" customWidth="1"/>
    <col min="5167" max="5167" width="1.42578125" style="320" customWidth="1"/>
    <col min="5168" max="5168" width="7.42578125" style="320" customWidth="1"/>
    <col min="5169" max="5169" width="1.42578125" style="320" customWidth="1"/>
    <col min="5170" max="5170" width="7.42578125" style="320" customWidth="1"/>
    <col min="5171" max="5171" width="1.42578125" style="320" customWidth="1"/>
    <col min="5172" max="5172" width="7.42578125" style="320" customWidth="1"/>
    <col min="5173" max="5173" width="1.42578125" style="320" customWidth="1"/>
    <col min="5174" max="5174" width="7.42578125" style="320" customWidth="1"/>
    <col min="5175" max="5175" width="1.42578125" style="320" customWidth="1"/>
    <col min="5176" max="5176" width="1.5703125" style="320" customWidth="1"/>
    <col min="5177" max="5177" width="5.5703125" style="320" customWidth="1"/>
    <col min="5178" max="5178" width="5.85546875" style="320" customWidth="1"/>
    <col min="5179" max="5179" width="29.5703125" style="320" customWidth="1"/>
    <col min="5180" max="5180" width="8" style="320" customWidth="1"/>
    <col min="5181" max="5181" width="9.5703125" style="320" customWidth="1"/>
    <col min="5182" max="5183" width="4.5703125" style="320" customWidth="1"/>
    <col min="5184" max="5184" width="1.5703125" style="320" customWidth="1"/>
    <col min="5185" max="5185" width="4.5703125" style="320" customWidth="1"/>
    <col min="5186" max="5186" width="1.5703125" style="320" customWidth="1"/>
    <col min="5187" max="5187" width="4.5703125" style="320" customWidth="1"/>
    <col min="5188" max="5188" width="1.5703125" style="320" customWidth="1"/>
    <col min="5189" max="5189" width="4.5703125" style="320" customWidth="1"/>
    <col min="5190" max="5190" width="1.5703125" style="320" customWidth="1"/>
    <col min="5191" max="5191" width="4.5703125" style="320" customWidth="1"/>
    <col min="5192" max="5192" width="1.5703125" style="320" customWidth="1"/>
    <col min="5193" max="5193" width="4.5703125" style="320" customWidth="1"/>
    <col min="5194" max="5194" width="1.5703125" style="320" customWidth="1"/>
    <col min="5195" max="5195" width="4.5703125" style="320" customWidth="1"/>
    <col min="5196" max="5196" width="1.5703125" style="320" customWidth="1"/>
    <col min="5197" max="5197" width="4.5703125" style="320" customWidth="1"/>
    <col min="5198" max="5198" width="1.5703125" style="320" customWidth="1"/>
    <col min="5199" max="5199" width="4.5703125" style="320" customWidth="1"/>
    <col min="5200" max="5200" width="1.5703125" style="320" customWidth="1"/>
    <col min="5201" max="5201" width="4.5703125" style="320" customWidth="1"/>
    <col min="5202" max="5202" width="1.5703125" style="320" customWidth="1"/>
    <col min="5203" max="5203" width="4.5703125" style="320" customWidth="1"/>
    <col min="5204" max="5204" width="1.5703125" style="320" customWidth="1"/>
    <col min="5205" max="5205" width="4.5703125" style="320" customWidth="1"/>
    <col min="5206" max="5206" width="1.5703125" style="320" customWidth="1"/>
    <col min="5207" max="5207" width="4.5703125" style="320" customWidth="1"/>
    <col min="5208" max="5208" width="1.5703125" style="320" customWidth="1"/>
    <col min="5209" max="5209" width="4.5703125" style="320" customWidth="1"/>
    <col min="5210" max="5210" width="1.5703125" style="320" customWidth="1"/>
    <col min="5211" max="5211" width="4.5703125" style="320" customWidth="1"/>
    <col min="5212" max="5212" width="1.5703125" style="320" customWidth="1"/>
    <col min="5213" max="5213" width="4.5703125" style="320" customWidth="1"/>
    <col min="5214" max="5214" width="1.5703125" style="320" customWidth="1"/>
    <col min="5215" max="5215" width="4.5703125" style="320" customWidth="1"/>
    <col min="5216" max="5216" width="1.5703125" style="320" customWidth="1"/>
    <col min="5217" max="5217" width="4.5703125" style="320" customWidth="1"/>
    <col min="5218" max="5218" width="1.5703125" style="320" customWidth="1"/>
    <col min="5219" max="5219" width="4.5703125" style="320" customWidth="1"/>
    <col min="5220" max="5220" width="1.5703125" style="320" customWidth="1"/>
    <col min="5221" max="5221" width="4.85546875" style="320" customWidth="1"/>
    <col min="5222" max="5222" width="1.5703125" style="320" customWidth="1"/>
    <col min="5223" max="5223" width="4.5703125" style="320" customWidth="1"/>
    <col min="5224" max="5224" width="1.5703125" style="320" customWidth="1"/>
    <col min="5225" max="5225" width="4.85546875" style="320" customWidth="1"/>
    <col min="5226" max="5226" width="1.5703125" style="320" customWidth="1"/>
    <col min="5227" max="5227" width="4.85546875" style="320" customWidth="1"/>
    <col min="5228" max="5228" width="3" style="320" customWidth="1"/>
    <col min="5229" max="5229" width="8" style="320" customWidth="1"/>
    <col min="5230" max="5230" width="18.5703125" style="320" customWidth="1"/>
    <col min="5231" max="5234" width="8" style="320" customWidth="1"/>
    <col min="5235" max="5376" width="8" style="320"/>
    <col min="5377" max="5378" width="0" style="320" hidden="1" customWidth="1"/>
    <col min="5379" max="5379" width="9.42578125" style="320" customWidth="1"/>
    <col min="5380" max="5380" width="30.42578125" style="320" customWidth="1"/>
    <col min="5381" max="5381" width="8.5703125" style="320" customWidth="1"/>
    <col min="5382" max="5382" width="10" style="320" customWidth="1"/>
    <col min="5383" max="5383" width="1.5703125" style="320" customWidth="1"/>
    <col min="5384" max="5384" width="6" style="320" customWidth="1"/>
    <col min="5385" max="5385" width="1.5703125" style="320" customWidth="1"/>
    <col min="5386" max="5386" width="6" style="320" customWidth="1"/>
    <col min="5387" max="5387" width="1.5703125" style="320" customWidth="1"/>
    <col min="5388" max="5388" width="6.140625" style="320" customWidth="1"/>
    <col min="5389" max="5389" width="1.5703125" style="320" customWidth="1"/>
    <col min="5390" max="5390" width="6.140625" style="320" customWidth="1"/>
    <col min="5391" max="5391" width="1.5703125" style="320" customWidth="1"/>
    <col min="5392" max="5392" width="6.140625" style="320" customWidth="1"/>
    <col min="5393" max="5393" width="1.5703125" style="320" customWidth="1"/>
    <col min="5394" max="5394" width="6" style="320" customWidth="1"/>
    <col min="5395" max="5395" width="1.5703125" style="320" customWidth="1"/>
    <col min="5396" max="5396" width="6" style="320" customWidth="1"/>
    <col min="5397" max="5397" width="1.5703125" style="320" customWidth="1"/>
    <col min="5398" max="5398" width="7.42578125" style="320" customWidth="1"/>
    <col min="5399" max="5399" width="1.42578125" style="320" customWidth="1"/>
    <col min="5400" max="5400" width="7.42578125" style="320" customWidth="1"/>
    <col min="5401" max="5401" width="1.42578125" style="320" customWidth="1"/>
    <col min="5402" max="5402" width="7.42578125" style="320" customWidth="1"/>
    <col min="5403" max="5403" width="1.42578125" style="320" customWidth="1"/>
    <col min="5404" max="5404" width="7.42578125" style="320" customWidth="1"/>
    <col min="5405" max="5405" width="1.42578125" style="320" customWidth="1"/>
    <col min="5406" max="5406" width="7.42578125" style="320" customWidth="1"/>
    <col min="5407" max="5407" width="1.42578125" style="320" customWidth="1"/>
    <col min="5408" max="5408" width="7.42578125" style="320" customWidth="1"/>
    <col min="5409" max="5409" width="1.42578125" style="320" customWidth="1"/>
    <col min="5410" max="5410" width="7.42578125" style="320" customWidth="1"/>
    <col min="5411" max="5411" width="1.42578125" style="320" customWidth="1"/>
    <col min="5412" max="5412" width="7.42578125" style="320" customWidth="1"/>
    <col min="5413" max="5413" width="1.42578125" style="320" customWidth="1"/>
    <col min="5414" max="5414" width="7.42578125" style="320" customWidth="1"/>
    <col min="5415" max="5415" width="1.42578125" style="320" customWidth="1"/>
    <col min="5416" max="5416" width="7.42578125" style="320" customWidth="1"/>
    <col min="5417" max="5417" width="1.42578125" style="320" customWidth="1"/>
    <col min="5418" max="5418" width="7.42578125" style="320" customWidth="1"/>
    <col min="5419" max="5419" width="1.42578125" style="320" customWidth="1"/>
    <col min="5420" max="5420" width="7.42578125" style="320" customWidth="1"/>
    <col min="5421" max="5421" width="1.42578125" style="320" customWidth="1"/>
    <col min="5422" max="5422" width="7.42578125" style="320" customWidth="1"/>
    <col min="5423" max="5423" width="1.42578125" style="320" customWidth="1"/>
    <col min="5424" max="5424" width="7.42578125" style="320" customWidth="1"/>
    <col min="5425" max="5425" width="1.42578125" style="320" customWidth="1"/>
    <col min="5426" max="5426" width="7.42578125" style="320" customWidth="1"/>
    <col min="5427" max="5427" width="1.42578125" style="320" customWidth="1"/>
    <col min="5428" max="5428" width="7.42578125" style="320" customWidth="1"/>
    <col min="5429" max="5429" width="1.42578125" style="320" customWidth="1"/>
    <col min="5430" max="5430" width="7.42578125" style="320" customWidth="1"/>
    <col min="5431" max="5431" width="1.42578125" style="320" customWidth="1"/>
    <col min="5432" max="5432" width="1.5703125" style="320" customWidth="1"/>
    <col min="5433" max="5433" width="5.5703125" style="320" customWidth="1"/>
    <col min="5434" max="5434" width="5.85546875" style="320" customWidth="1"/>
    <col min="5435" max="5435" width="29.5703125" style="320" customWidth="1"/>
    <col min="5436" max="5436" width="8" style="320" customWidth="1"/>
    <col min="5437" max="5437" width="9.5703125" style="320" customWidth="1"/>
    <col min="5438" max="5439" width="4.5703125" style="320" customWidth="1"/>
    <col min="5440" max="5440" width="1.5703125" style="320" customWidth="1"/>
    <col min="5441" max="5441" width="4.5703125" style="320" customWidth="1"/>
    <col min="5442" max="5442" width="1.5703125" style="320" customWidth="1"/>
    <col min="5443" max="5443" width="4.5703125" style="320" customWidth="1"/>
    <col min="5444" max="5444" width="1.5703125" style="320" customWidth="1"/>
    <col min="5445" max="5445" width="4.5703125" style="320" customWidth="1"/>
    <col min="5446" max="5446" width="1.5703125" style="320" customWidth="1"/>
    <col min="5447" max="5447" width="4.5703125" style="320" customWidth="1"/>
    <col min="5448" max="5448" width="1.5703125" style="320" customWidth="1"/>
    <col min="5449" max="5449" width="4.5703125" style="320" customWidth="1"/>
    <col min="5450" max="5450" width="1.5703125" style="320" customWidth="1"/>
    <col min="5451" max="5451" width="4.5703125" style="320" customWidth="1"/>
    <col min="5452" max="5452" width="1.5703125" style="320" customWidth="1"/>
    <col min="5453" max="5453" width="4.5703125" style="320" customWidth="1"/>
    <col min="5454" max="5454" width="1.5703125" style="320" customWidth="1"/>
    <col min="5455" max="5455" width="4.5703125" style="320" customWidth="1"/>
    <col min="5456" max="5456" width="1.5703125" style="320" customWidth="1"/>
    <col min="5457" max="5457" width="4.5703125" style="320" customWidth="1"/>
    <col min="5458" max="5458" width="1.5703125" style="320" customWidth="1"/>
    <col min="5459" max="5459" width="4.5703125" style="320" customWidth="1"/>
    <col min="5460" max="5460" width="1.5703125" style="320" customWidth="1"/>
    <col min="5461" max="5461" width="4.5703125" style="320" customWidth="1"/>
    <col min="5462" max="5462" width="1.5703125" style="320" customWidth="1"/>
    <col min="5463" max="5463" width="4.5703125" style="320" customWidth="1"/>
    <col min="5464" max="5464" width="1.5703125" style="320" customWidth="1"/>
    <col min="5465" max="5465" width="4.5703125" style="320" customWidth="1"/>
    <col min="5466" max="5466" width="1.5703125" style="320" customWidth="1"/>
    <col min="5467" max="5467" width="4.5703125" style="320" customWidth="1"/>
    <col min="5468" max="5468" width="1.5703125" style="320" customWidth="1"/>
    <col min="5469" max="5469" width="4.5703125" style="320" customWidth="1"/>
    <col min="5470" max="5470" width="1.5703125" style="320" customWidth="1"/>
    <col min="5471" max="5471" width="4.5703125" style="320" customWidth="1"/>
    <col min="5472" max="5472" width="1.5703125" style="320" customWidth="1"/>
    <col min="5473" max="5473" width="4.5703125" style="320" customWidth="1"/>
    <col min="5474" max="5474" width="1.5703125" style="320" customWidth="1"/>
    <col min="5475" max="5475" width="4.5703125" style="320" customWidth="1"/>
    <col min="5476" max="5476" width="1.5703125" style="320" customWidth="1"/>
    <col min="5477" max="5477" width="4.85546875" style="320" customWidth="1"/>
    <col min="5478" max="5478" width="1.5703125" style="320" customWidth="1"/>
    <col min="5479" max="5479" width="4.5703125" style="320" customWidth="1"/>
    <col min="5480" max="5480" width="1.5703125" style="320" customWidth="1"/>
    <col min="5481" max="5481" width="4.85546875" style="320" customWidth="1"/>
    <col min="5482" max="5482" width="1.5703125" style="320" customWidth="1"/>
    <col min="5483" max="5483" width="4.85546875" style="320" customWidth="1"/>
    <col min="5484" max="5484" width="3" style="320" customWidth="1"/>
    <col min="5485" max="5485" width="8" style="320" customWidth="1"/>
    <col min="5486" max="5486" width="18.5703125" style="320" customWidth="1"/>
    <col min="5487" max="5490" width="8" style="320" customWidth="1"/>
    <col min="5491" max="5632" width="8" style="320"/>
    <col min="5633" max="5634" width="0" style="320" hidden="1" customWidth="1"/>
    <col min="5635" max="5635" width="9.42578125" style="320" customWidth="1"/>
    <col min="5636" max="5636" width="30.42578125" style="320" customWidth="1"/>
    <col min="5637" max="5637" width="8.5703125" style="320" customWidth="1"/>
    <col min="5638" max="5638" width="10" style="320" customWidth="1"/>
    <col min="5639" max="5639" width="1.5703125" style="320" customWidth="1"/>
    <col min="5640" max="5640" width="6" style="320" customWidth="1"/>
    <col min="5641" max="5641" width="1.5703125" style="320" customWidth="1"/>
    <col min="5642" max="5642" width="6" style="320" customWidth="1"/>
    <col min="5643" max="5643" width="1.5703125" style="320" customWidth="1"/>
    <col min="5644" max="5644" width="6.140625" style="320" customWidth="1"/>
    <col min="5645" max="5645" width="1.5703125" style="320" customWidth="1"/>
    <col min="5646" max="5646" width="6.140625" style="320" customWidth="1"/>
    <col min="5647" max="5647" width="1.5703125" style="320" customWidth="1"/>
    <col min="5648" max="5648" width="6.140625" style="320" customWidth="1"/>
    <col min="5649" max="5649" width="1.5703125" style="320" customWidth="1"/>
    <col min="5650" max="5650" width="6" style="320" customWidth="1"/>
    <col min="5651" max="5651" width="1.5703125" style="320" customWidth="1"/>
    <col min="5652" max="5652" width="6" style="320" customWidth="1"/>
    <col min="5653" max="5653" width="1.5703125" style="320" customWidth="1"/>
    <col min="5654" max="5654" width="7.42578125" style="320" customWidth="1"/>
    <col min="5655" max="5655" width="1.42578125" style="320" customWidth="1"/>
    <col min="5656" max="5656" width="7.42578125" style="320" customWidth="1"/>
    <col min="5657" max="5657" width="1.42578125" style="320" customWidth="1"/>
    <col min="5658" max="5658" width="7.42578125" style="320" customWidth="1"/>
    <col min="5659" max="5659" width="1.42578125" style="320" customWidth="1"/>
    <col min="5660" max="5660" width="7.42578125" style="320" customWidth="1"/>
    <col min="5661" max="5661" width="1.42578125" style="320" customWidth="1"/>
    <col min="5662" max="5662" width="7.42578125" style="320" customWidth="1"/>
    <col min="5663" max="5663" width="1.42578125" style="320" customWidth="1"/>
    <col min="5664" max="5664" width="7.42578125" style="320" customWidth="1"/>
    <col min="5665" max="5665" width="1.42578125" style="320" customWidth="1"/>
    <col min="5666" max="5666" width="7.42578125" style="320" customWidth="1"/>
    <col min="5667" max="5667" width="1.42578125" style="320" customWidth="1"/>
    <col min="5668" max="5668" width="7.42578125" style="320" customWidth="1"/>
    <col min="5669" max="5669" width="1.42578125" style="320" customWidth="1"/>
    <col min="5670" max="5670" width="7.42578125" style="320" customWidth="1"/>
    <col min="5671" max="5671" width="1.42578125" style="320" customWidth="1"/>
    <col min="5672" max="5672" width="7.42578125" style="320" customWidth="1"/>
    <col min="5673" max="5673" width="1.42578125" style="320" customWidth="1"/>
    <col min="5674" max="5674" width="7.42578125" style="320" customWidth="1"/>
    <col min="5675" max="5675" width="1.42578125" style="320" customWidth="1"/>
    <col min="5676" max="5676" width="7.42578125" style="320" customWidth="1"/>
    <col min="5677" max="5677" width="1.42578125" style="320" customWidth="1"/>
    <col min="5678" max="5678" width="7.42578125" style="320" customWidth="1"/>
    <col min="5679" max="5679" width="1.42578125" style="320" customWidth="1"/>
    <col min="5680" max="5680" width="7.42578125" style="320" customWidth="1"/>
    <col min="5681" max="5681" width="1.42578125" style="320" customWidth="1"/>
    <col min="5682" max="5682" width="7.42578125" style="320" customWidth="1"/>
    <col min="5683" max="5683" width="1.42578125" style="320" customWidth="1"/>
    <col min="5684" max="5684" width="7.42578125" style="320" customWidth="1"/>
    <col min="5685" max="5685" width="1.42578125" style="320" customWidth="1"/>
    <col min="5686" max="5686" width="7.42578125" style="320" customWidth="1"/>
    <col min="5687" max="5687" width="1.42578125" style="320" customWidth="1"/>
    <col min="5688" max="5688" width="1.5703125" style="320" customWidth="1"/>
    <col min="5689" max="5689" width="5.5703125" style="320" customWidth="1"/>
    <col min="5690" max="5690" width="5.85546875" style="320" customWidth="1"/>
    <col min="5691" max="5691" width="29.5703125" style="320" customWidth="1"/>
    <col min="5692" max="5692" width="8" style="320" customWidth="1"/>
    <col min="5693" max="5693" width="9.5703125" style="320" customWidth="1"/>
    <col min="5694" max="5695" width="4.5703125" style="320" customWidth="1"/>
    <col min="5696" max="5696" width="1.5703125" style="320" customWidth="1"/>
    <col min="5697" max="5697" width="4.5703125" style="320" customWidth="1"/>
    <col min="5698" max="5698" width="1.5703125" style="320" customWidth="1"/>
    <col min="5699" max="5699" width="4.5703125" style="320" customWidth="1"/>
    <col min="5700" max="5700" width="1.5703125" style="320" customWidth="1"/>
    <col min="5701" max="5701" width="4.5703125" style="320" customWidth="1"/>
    <col min="5702" max="5702" width="1.5703125" style="320" customWidth="1"/>
    <col min="5703" max="5703" width="4.5703125" style="320" customWidth="1"/>
    <col min="5704" max="5704" width="1.5703125" style="320" customWidth="1"/>
    <col min="5705" max="5705" width="4.5703125" style="320" customWidth="1"/>
    <col min="5706" max="5706" width="1.5703125" style="320" customWidth="1"/>
    <col min="5707" max="5707" width="4.5703125" style="320" customWidth="1"/>
    <col min="5708" max="5708" width="1.5703125" style="320" customWidth="1"/>
    <col min="5709" max="5709" width="4.5703125" style="320" customWidth="1"/>
    <col min="5710" max="5710" width="1.5703125" style="320" customWidth="1"/>
    <col min="5711" max="5711" width="4.5703125" style="320" customWidth="1"/>
    <col min="5712" max="5712" width="1.5703125" style="320" customWidth="1"/>
    <col min="5713" max="5713" width="4.5703125" style="320" customWidth="1"/>
    <col min="5714" max="5714" width="1.5703125" style="320" customWidth="1"/>
    <col min="5715" max="5715" width="4.5703125" style="320" customWidth="1"/>
    <col min="5716" max="5716" width="1.5703125" style="320" customWidth="1"/>
    <col min="5717" max="5717" width="4.5703125" style="320" customWidth="1"/>
    <col min="5718" max="5718" width="1.5703125" style="320" customWidth="1"/>
    <col min="5719" max="5719" width="4.5703125" style="320" customWidth="1"/>
    <col min="5720" max="5720" width="1.5703125" style="320" customWidth="1"/>
    <col min="5721" max="5721" width="4.5703125" style="320" customWidth="1"/>
    <col min="5722" max="5722" width="1.5703125" style="320" customWidth="1"/>
    <col min="5723" max="5723" width="4.5703125" style="320" customWidth="1"/>
    <col min="5724" max="5724" width="1.5703125" style="320" customWidth="1"/>
    <col min="5725" max="5725" width="4.5703125" style="320" customWidth="1"/>
    <col min="5726" max="5726" width="1.5703125" style="320" customWidth="1"/>
    <col min="5727" max="5727" width="4.5703125" style="320" customWidth="1"/>
    <col min="5728" max="5728" width="1.5703125" style="320" customWidth="1"/>
    <col min="5729" max="5729" width="4.5703125" style="320" customWidth="1"/>
    <col min="5730" max="5730" width="1.5703125" style="320" customWidth="1"/>
    <col min="5731" max="5731" width="4.5703125" style="320" customWidth="1"/>
    <col min="5732" max="5732" width="1.5703125" style="320" customWidth="1"/>
    <col min="5733" max="5733" width="4.85546875" style="320" customWidth="1"/>
    <col min="5734" max="5734" width="1.5703125" style="320" customWidth="1"/>
    <col min="5735" max="5735" width="4.5703125" style="320" customWidth="1"/>
    <col min="5736" max="5736" width="1.5703125" style="320" customWidth="1"/>
    <col min="5737" max="5737" width="4.85546875" style="320" customWidth="1"/>
    <col min="5738" max="5738" width="1.5703125" style="320" customWidth="1"/>
    <col min="5739" max="5739" width="4.85546875" style="320" customWidth="1"/>
    <col min="5740" max="5740" width="3" style="320" customWidth="1"/>
    <col min="5741" max="5741" width="8" style="320" customWidth="1"/>
    <col min="5742" max="5742" width="18.5703125" style="320" customWidth="1"/>
    <col min="5743" max="5746" width="8" style="320" customWidth="1"/>
    <col min="5747" max="5888" width="8" style="320"/>
    <col min="5889" max="5890" width="0" style="320" hidden="1" customWidth="1"/>
    <col min="5891" max="5891" width="9.42578125" style="320" customWidth="1"/>
    <col min="5892" max="5892" width="30.42578125" style="320" customWidth="1"/>
    <col min="5893" max="5893" width="8.5703125" style="320" customWidth="1"/>
    <col min="5894" max="5894" width="10" style="320" customWidth="1"/>
    <col min="5895" max="5895" width="1.5703125" style="320" customWidth="1"/>
    <col min="5896" max="5896" width="6" style="320" customWidth="1"/>
    <col min="5897" max="5897" width="1.5703125" style="320" customWidth="1"/>
    <col min="5898" max="5898" width="6" style="320" customWidth="1"/>
    <col min="5899" max="5899" width="1.5703125" style="320" customWidth="1"/>
    <col min="5900" max="5900" width="6.140625" style="320" customWidth="1"/>
    <col min="5901" max="5901" width="1.5703125" style="320" customWidth="1"/>
    <col min="5902" max="5902" width="6.140625" style="320" customWidth="1"/>
    <col min="5903" max="5903" width="1.5703125" style="320" customWidth="1"/>
    <col min="5904" max="5904" width="6.140625" style="320" customWidth="1"/>
    <col min="5905" max="5905" width="1.5703125" style="320" customWidth="1"/>
    <col min="5906" max="5906" width="6" style="320" customWidth="1"/>
    <col min="5907" max="5907" width="1.5703125" style="320" customWidth="1"/>
    <col min="5908" max="5908" width="6" style="320" customWidth="1"/>
    <col min="5909" max="5909" width="1.5703125" style="320" customWidth="1"/>
    <col min="5910" max="5910" width="7.42578125" style="320" customWidth="1"/>
    <col min="5911" max="5911" width="1.42578125" style="320" customWidth="1"/>
    <col min="5912" max="5912" width="7.42578125" style="320" customWidth="1"/>
    <col min="5913" max="5913" width="1.42578125" style="320" customWidth="1"/>
    <col min="5914" max="5914" width="7.42578125" style="320" customWidth="1"/>
    <col min="5915" max="5915" width="1.42578125" style="320" customWidth="1"/>
    <col min="5916" max="5916" width="7.42578125" style="320" customWidth="1"/>
    <col min="5917" max="5917" width="1.42578125" style="320" customWidth="1"/>
    <col min="5918" max="5918" width="7.42578125" style="320" customWidth="1"/>
    <col min="5919" max="5919" width="1.42578125" style="320" customWidth="1"/>
    <col min="5920" max="5920" width="7.42578125" style="320" customWidth="1"/>
    <col min="5921" max="5921" width="1.42578125" style="320" customWidth="1"/>
    <col min="5922" max="5922" width="7.42578125" style="320" customWidth="1"/>
    <col min="5923" max="5923" width="1.42578125" style="320" customWidth="1"/>
    <col min="5924" max="5924" width="7.42578125" style="320" customWidth="1"/>
    <col min="5925" max="5925" width="1.42578125" style="320" customWidth="1"/>
    <col min="5926" max="5926" width="7.42578125" style="320" customWidth="1"/>
    <col min="5927" max="5927" width="1.42578125" style="320" customWidth="1"/>
    <col min="5928" max="5928" width="7.42578125" style="320" customWidth="1"/>
    <col min="5929" max="5929" width="1.42578125" style="320" customWidth="1"/>
    <col min="5930" max="5930" width="7.42578125" style="320" customWidth="1"/>
    <col min="5931" max="5931" width="1.42578125" style="320" customWidth="1"/>
    <col min="5932" max="5932" width="7.42578125" style="320" customWidth="1"/>
    <col min="5933" max="5933" width="1.42578125" style="320" customWidth="1"/>
    <col min="5934" max="5934" width="7.42578125" style="320" customWidth="1"/>
    <col min="5935" max="5935" width="1.42578125" style="320" customWidth="1"/>
    <col min="5936" max="5936" width="7.42578125" style="320" customWidth="1"/>
    <col min="5937" max="5937" width="1.42578125" style="320" customWidth="1"/>
    <col min="5938" max="5938" width="7.42578125" style="320" customWidth="1"/>
    <col min="5939" max="5939" width="1.42578125" style="320" customWidth="1"/>
    <col min="5940" max="5940" width="7.42578125" style="320" customWidth="1"/>
    <col min="5941" max="5941" width="1.42578125" style="320" customWidth="1"/>
    <col min="5942" max="5942" width="7.42578125" style="320" customWidth="1"/>
    <col min="5943" max="5943" width="1.42578125" style="320" customWidth="1"/>
    <col min="5944" max="5944" width="1.5703125" style="320" customWidth="1"/>
    <col min="5945" max="5945" width="5.5703125" style="320" customWidth="1"/>
    <col min="5946" max="5946" width="5.85546875" style="320" customWidth="1"/>
    <col min="5947" max="5947" width="29.5703125" style="320" customWidth="1"/>
    <col min="5948" max="5948" width="8" style="320" customWidth="1"/>
    <col min="5949" max="5949" width="9.5703125" style="320" customWidth="1"/>
    <col min="5950" max="5951" width="4.5703125" style="320" customWidth="1"/>
    <col min="5952" max="5952" width="1.5703125" style="320" customWidth="1"/>
    <col min="5953" max="5953" width="4.5703125" style="320" customWidth="1"/>
    <col min="5954" max="5954" width="1.5703125" style="320" customWidth="1"/>
    <col min="5955" max="5955" width="4.5703125" style="320" customWidth="1"/>
    <col min="5956" max="5956" width="1.5703125" style="320" customWidth="1"/>
    <col min="5957" max="5957" width="4.5703125" style="320" customWidth="1"/>
    <col min="5958" max="5958" width="1.5703125" style="320" customWidth="1"/>
    <col min="5959" max="5959" width="4.5703125" style="320" customWidth="1"/>
    <col min="5960" max="5960" width="1.5703125" style="320" customWidth="1"/>
    <col min="5961" max="5961" width="4.5703125" style="320" customWidth="1"/>
    <col min="5962" max="5962" width="1.5703125" style="320" customWidth="1"/>
    <col min="5963" max="5963" width="4.5703125" style="320" customWidth="1"/>
    <col min="5964" max="5964" width="1.5703125" style="320" customWidth="1"/>
    <col min="5965" max="5965" width="4.5703125" style="320" customWidth="1"/>
    <col min="5966" max="5966" width="1.5703125" style="320" customWidth="1"/>
    <col min="5967" max="5967" width="4.5703125" style="320" customWidth="1"/>
    <col min="5968" max="5968" width="1.5703125" style="320" customWidth="1"/>
    <col min="5969" max="5969" width="4.5703125" style="320" customWidth="1"/>
    <col min="5970" max="5970" width="1.5703125" style="320" customWidth="1"/>
    <col min="5971" max="5971" width="4.5703125" style="320" customWidth="1"/>
    <col min="5972" max="5972" width="1.5703125" style="320" customWidth="1"/>
    <col min="5973" max="5973" width="4.5703125" style="320" customWidth="1"/>
    <col min="5974" max="5974" width="1.5703125" style="320" customWidth="1"/>
    <col min="5975" max="5975" width="4.5703125" style="320" customWidth="1"/>
    <col min="5976" max="5976" width="1.5703125" style="320" customWidth="1"/>
    <col min="5977" max="5977" width="4.5703125" style="320" customWidth="1"/>
    <col min="5978" max="5978" width="1.5703125" style="320" customWidth="1"/>
    <col min="5979" max="5979" width="4.5703125" style="320" customWidth="1"/>
    <col min="5980" max="5980" width="1.5703125" style="320" customWidth="1"/>
    <col min="5981" max="5981" width="4.5703125" style="320" customWidth="1"/>
    <col min="5982" max="5982" width="1.5703125" style="320" customWidth="1"/>
    <col min="5983" max="5983" width="4.5703125" style="320" customWidth="1"/>
    <col min="5984" max="5984" width="1.5703125" style="320" customWidth="1"/>
    <col min="5985" max="5985" width="4.5703125" style="320" customWidth="1"/>
    <col min="5986" max="5986" width="1.5703125" style="320" customWidth="1"/>
    <col min="5987" max="5987" width="4.5703125" style="320" customWidth="1"/>
    <col min="5988" max="5988" width="1.5703125" style="320" customWidth="1"/>
    <col min="5989" max="5989" width="4.85546875" style="320" customWidth="1"/>
    <col min="5990" max="5990" width="1.5703125" style="320" customWidth="1"/>
    <col min="5991" max="5991" width="4.5703125" style="320" customWidth="1"/>
    <col min="5992" max="5992" width="1.5703125" style="320" customWidth="1"/>
    <col min="5993" max="5993" width="4.85546875" style="320" customWidth="1"/>
    <col min="5994" max="5994" width="1.5703125" style="320" customWidth="1"/>
    <col min="5995" max="5995" width="4.85546875" style="320" customWidth="1"/>
    <col min="5996" max="5996" width="3" style="320" customWidth="1"/>
    <col min="5997" max="5997" width="8" style="320" customWidth="1"/>
    <col min="5998" max="5998" width="18.5703125" style="320" customWidth="1"/>
    <col min="5999" max="6002" width="8" style="320" customWidth="1"/>
    <col min="6003" max="6144" width="8" style="320"/>
    <col min="6145" max="6146" width="0" style="320" hidden="1" customWidth="1"/>
    <col min="6147" max="6147" width="9.42578125" style="320" customWidth="1"/>
    <col min="6148" max="6148" width="30.42578125" style="320" customWidth="1"/>
    <col min="6149" max="6149" width="8.5703125" style="320" customWidth="1"/>
    <col min="6150" max="6150" width="10" style="320" customWidth="1"/>
    <col min="6151" max="6151" width="1.5703125" style="320" customWidth="1"/>
    <col min="6152" max="6152" width="6" style="320" customWidth="1"/>
    <col min="6153" max="6153" width="1.5703125" style="320" customWidth="1"/>
    <col min="6154" max="6154" width="6" style="320" customWidth="1"/>
    <col min="6155" max="6155" width="1.5703125" style="320" customWidth="1"/>
    <col min="6156" max="6156" width="6.140625" style="320" customWidth="1"/>
    <col min="6157" max="6157" width="1.5703125" style="320" customWidth="1"/>
    <col min="6158" max="6158" width="6.140625" style="320" customWidth="1"/>
    <col min="6159" max="6159" width="1.5703125" style="320" customWidth="1"/>
    <col min="6160" max="6160" width="6.140625" style="320" customWidth="1"/>
    <col min="6161" max="6161" width="1.5703125" style="320" customWidth="1"/>
    <col min="6162" max="6162" width="6" style="320" customWidth="1"/>
    <col min="6163" max="6163" width="1.5703125" style="320" customWidth="1"/>
    <col min="6164" max="6164" width="6" style="320" customWidth="1"/>
    <col min="6165" max="6165" width="1.5703125" style="320" customWidth="1"/>
    <col min="6166" max="6166" width="7.42578125" style="320" customWidth="1"/>
    <col min="6167" max="6167" width="1.42578125" style="320" customWidth="1"/>
    <col min="6168" max="6168" width="7.42578125" style="320" customWidth="1"/>
    <col min="6169" max="6169" width="1.42578125" style="320" customWidth="1"/>
    <col min="6170" max="6170" width="7.42578125" style="320" customWidth="1"/>
    <col min="6171" max="6171" width="1.42578125" style="320" customWidth="1"/>
    <col min="6172" max="6172" width="7.42578125" style="320" customWidth="1"/>
    <col min="6173" max="6173" width="1.42578125" style="320" customWidth="1"/>
    <col min="6174" max="6174" width="7.42578125" style="320" customWidth="1"/>
    <col min="6175" max="6175" width="1.42578125" style="320" customWidth="1"/>
    <col min="6176" max="6176" width="7.42578125" style="320" customWidth="1"/>
    <col min="6177" max="6177" width="1.42578125" style="320" customWidth="1"/>
    <col min="6178" max="6178" width="7.42578125" style="320" customWidth="1"/>
    <col min="6179" max="6179" width="1.42578125" style="320" customWidth="1"/>
    <col min="6180" max="6180" width="7.42578125" style="320" customWidth="1"/>
    <col min="6181" max="6181" width="1.42578125" style="320" customWidth="1"/>
    <col min="6182" max="6182" width="7.42578125" style="320" customWidth="1"/>
    <col min="6183" max="6183" width="1.42578125" style="320" customWidth="1"/>
    <col min="6184" max="6184" width="7.42578125" style="320" customWidth="1"/>
    <col min="6185" max="6185" width="1.42578125" style="320" customWidth="1"/>
    <col min="6186" max="6186" width="7.42578125" style="320" customWidth="1"/>
    <col min="6187" max="6187" width="1.42578125" style="320" customWidth="1"/>
    <col min="6188" max="6188" width="7.42578125" style="320" customWidth="1"/>
    <col min="6189" max="6189" width="1.42578125" style="320" customWidth="1"/>
    <col min="6190" max="6190" width="7.42578125" style="320" customWidth="1"/>
    <col min="6191" max="6191" width="1.42578125" style="320" customWidth="1"/>
    <col min="6192" max="6192" width="7.42578125" style="320" customWidth="1"/>
    <col min="6193" max="6193" width="1.42578125" style="320" customWidth="1"/>
    <col min="6194" max="6194" width="7.42578125" style="320" customWidth="1"/>
    <col min="6195" max="6195" width="1.42578125" style="320" customWidth="1"/>
    <col min="6196" max="6196" width="7.42578125" style="320" customWidth="1"/>
    <col min="6197" max="6197" width="1.42578125" style="320" customWidth="1"/>
    <col min="6198" max="6198" width="7.42578125" style="320" customWidth="1"/>
    <col min="6199" max="6199" width="1.42578125" style="320" customWidth="1"/>
    <col min="6200" max="6200" width="1.5703125" style="320" customWidth="1"/>
    <col min="6201" max="6201" width="5.5703125" style="320" customWidth="1"/>
    <col min="6202" max="6202" width="5.85546875" style="320" customWidth="1"/>
    <col min="6203" max="6203" width="29.5703125" style="320" customWidth="1"/>
    <col min="6204" max="6204" width="8" style="320" customWidth="1"/>
    <col min="6205" max="6205" width="9.5703125" style="320" customWidth="1"/>
    <col min="6206" max="6207" width="4.5703125" style="320" customWidth="1"/>
    <col min="6208" max="6208" width="1.5703125" style="320" customWidth="1"/>
    <col min="6209" max="6209" width="4.5703125" style="320" customWidth="1"/>
    <col min="6210" max="6210" width="1.5703125" style="320" customWidth="1"/>
    <col min="6211" max="6211" width="4.5703125" style="320" customWidth="1"/>
    <col min="6212" max="6212" width="1.5703125" style="320" customWidth="1"/>
    <col min="6213" max="6213" width="4.5703125" style="320" customWidth="1"/>
    <col min="6214" max="6214" width="1.5703125" style="320" customWidth="1"/>
    <col min="6215" max="6215" width="4.5703125" style="320" customWidth="1"/>
    <col min="6216" max="6216" width="1.5703125" style="320" customWidth="1"/>
    <col min="6217" max="6217" width="4.5703125" style="320" customWidth="1"/>
    <col min="6218" max="6218" width="1.5703125" style="320" customWidth="1"/>
    <col min="6219" max="6219" width="4.5703125" style="320" customWidth="1"/>
    <col min="6220" max="6220" width="1.5703125" style="320" customWidth="1"/>
    <col min="6221" max="6221" width="4.5703125" style="320" customWidth="1"/>
    <col min="6222" max="6222" width="1.5703125" style="320" customWidth="1"/>
    <col min="6223" max="6223" width="4.5703125" style="320" customWidth="1"/>
    <col min="6224" max="6224" width="1.5703125" style="320" customWidth="1"/>
    <col min="6225" max="6225" width="4.5703125" style="320" customWidth="1"/>
    <col min="6226" max="6226" width="1.5703125" style="320" customWidth="1"/>
    <col min="6227" max="6227" width="4.5703125" style="320" customWidth="1"/>
    <col min="6228" max="6228" width="1.5703125" style="320" customWidth="1"/>
    <col min="6229" max="6229" width="4.5703125" style="320" customWidth="1"/>
    <col min="6230" max="6230" width="1.5703125" style="320" customWidth="1"/>
    <col min="6231" max="6231" width="4.5703125" style="320" customWidth="1"/>
    <col min="6232" max="6232" width="1.5703125" style="320" customWidth="1"/>
    <col min="6233" max="6233" width="4.5703125" style="320" customWidth="1"/>
    <col min="6234" max="6234" width="1.5703125" style="320" customWidth="1"/>
    <col min="6235" max="6235" width="4.5703125" style="320" customWidth="1"/>
    <col min="6236" max="6236" width="1.5703125" style="320" customWidth="1"/>
    <col min="6237" max="6237" width="4.5703125" style="320" customWidth="1"/>
    <col min="6238" max="6238" width="1.5703125" style="320" customWidth="1"/>
    <col min="6239" max="6239" width="4.5703125" style="320" customWidth="1"/>
    <col min="6240" max="6240" width="1.5703125" style="320" customWidth="1"/>
    <col min="6241" max="6241" width="4.5703125" style="320" customWidth="1"/>
    <col min="6242" max="6242" width="1.5703125" style="320" customWidth="1"/>
    <col min="6243" max="6243" width="4.5703125" style="320" customWidth="1"/>
    <col min="6244" max="6244" width="1.5703125" style="320" customWidth="1"/>
    <col min="6245" max="6245" width="4.85546875" style="320" customWidth="1"/>
    <col min="6246" max="6246" width="1.5703125" style="320" customWidth="1"/>
    <col min="6247" max="6247" width="4.5703125" style="320" customWidth="1"/>
    <col min="6248" max="6248" width="1.5703125" style="320" customWidth="1"/>
    <col min="6249" max="6249" width="4.85546875" style="320" customWidth="1"/>
    <col min="6250" max="6250" width="1.5703125" style="320" customWidth="1"/>
    <col min="6251" max="6251" width="4.85546875" style="320" customWidth="1"/>
    <col min="6252" max="6252" width="3" style="320" customWidth="1"/>
    <col min="6253" max="6253" width="8" style="320" customWidth="1"/>
    <col min="6254" max="6254" width="18.5703125" style="320" customWidth="1"/>
    <col min="6255" max="6258" width="8" style="320" customWidth="1"/>
    <col min="6259" max="6400" width="8" style="320"/>
    <col min="6401" max="6402" width="0" style="320" hidden="1" customWidth="1"/>
    <col min="6403" max="6403" width="9.42578125" style="320" customWidth="1"/>
    <col min="6404" max="6404" width="30.42578125" style="320" customWidth="1"/>
    <col min="6405" max="6405" width="8.5703125" style="320" customWidth="1"/>
    <col min="6406" max="6406" width="10" style="320" customWidth="1"/>
    <col min="6407" max="6407" width="1.5703125" style="320" customWidth="1"/>
    <col min="6408" max="6408" width="6" style="320" customWidth="1"/>
    <col min="6409" max="6409" width="1.5703125" style="320" customWidth="1"/>
    <col min="6410" max="6410" width="6" style="320" customWidth="1"/>
    <col min="6411" max="6411" width="1.5703125" style="320" customWidth="1"/>
    <col min="6412" max="6412" width="6.140625" style="320" customWidth="1"/>
    <col min="6413" max="6413" width="1.5703125" style="320" customWidth="1"/>
    <col min="6414" max="6414" width="6.140625" style="320" customWidth="1"/>
    <col min="6415" max="6415" width="1.5703125" style="320" customWidth="1"/>
    <col min="6416" max="6416" width="6.140625" style="320" customWidth="1"/>
    <col min="6417" max="6417" width="1.5703125" style="320" customWidth="1"/>
    <col min="6418" max="6418" width="6" style="320" customWidth="1"/>
    <col min="6419" max="6419" width="1.5703125" style="320" customWidth="1"/>
    <col min="6420" max="6420" width="6" style="320" customWidth="1"/>
    <col min="6421" max="6421" width="1.5703125" style="320" customWidth="1"/>
    <col min="6422" max="6422" width="7.42578125" style="320" customWidth="1"/>
    <col min="6423" max="6423" width="1.42578125" style="320" customWidth="1"/>
    <col min="6424" max="6424" width="7.42578125" style="320" customWidth="1"/>
    <col min="6425" max="6425" width="1.42578125" style="320" customWidth="1"/>
    <col min="6426" max="6426" width="7.42578125" style="320" customWidth="1"/>
    <col min="6427" max="6427" width="1.42578125" style="320" customWidth="1"/>
    <col min="6428" max="6428" width="7.42578125" style="320" customWidth="1"/>
    <col min="6429" max="6429" width="1.42578125" style="320" customWidth="1"/>
    <col min="6430" max="6430" width="7.42578125" style="320" customWidth="1"/>
    <col min="6431" max="6431" width="1.42578125" style="320" customWidth="1"/>
    <col min="6432" max="6432" width="7.42578125" style="320" customWidth="1"/>
    <col min="6433" max="6433" width="1.42578125" style="320" customWidth="1"/>
    <col min="6434" max="6434" width="7.42578125" style="320" customWidth="1"/>
    <col min="6435" max="6435" width="1.42578125" style="320" customWidth="1"/>
    <col min="6436" max="6436" width="7.42578125" style="320" customWidth="1"/>
    <col min="6437" max="6437" width="1.42578125" style="320" customWidth="1"/>
    <col min="6438" max="6438" width="7.42578125" style="320" customWidth="1"/>
    <col min="6439" max="6439" width="1.42578125" style="320" customWidth="1"/>
    <col min="6440" max="6440" width="7.42578125" style="320" customWidth="1"/>
    <col min="6441" max="6441" width="1.42578125" style="320" customWidth="1"/>
    <col min="6442" max="6442" width="7.42578125" style="320" customWidth="1"/>
    <col min="6443" max="6443" width="1.42578125" style="320" customWidth="1"/>
    <col min="6444" max="6444" width="7.42578125" style="320" customWidth="1"/>
    <col min="6445" max="6445" width="1.42578125" style="320" customWidth="1"/>
    <col min="6446" max="6446" width="7.42578125" style="320" customWidth="1"/>
    <col min="6447" max="6447" width="1.42578125" style="320" customWidth="1"/>
    <col min="6448" max="6448" width="7.42578125" style="320" customWidth="1"/>
    <col min="6449" max="6449" width="1.42578125" style="320" customWidth="1"/>
    <col min="6450" max="6450" width="7.42578125" style="320" customWidth="1"/>
    <col min="6451" max="6451" width="1.42578125" style="320" customWidth="1"/>
    <col min="6452" max="6452" width="7.42578125" style="320" customWidth="1"/>
    <col min="6453" max="6453" width="1.42578125" style="320" customWidth="1"/>
    <col min="6454" max="6454" width="7.42578125" style="320" customWidth="1"/>
    <col min="6455" max="6455" width="1.42578125" style="320" customWidth="1"/>
    <col min="6456" max="6456" width="1.5703125" style="320" customWidth="1"/>
    <col min="6457" max="6457" width="5.5703125" style="320" customWidth="1"/>
    <col min="6458" max="6458" width="5.85546875" style="320" customWidth="1"/>
    <col min="6459" max="6459" width="29.5703125" style="320" customWidth="1"/>
    <col min="6460" max="6460" width="8" style="320" customWidth="1"/>
    <col min="6461" max="6461" width="9.5703125" style="320" customWidth="1"/>
    <col min="6462" max="6463" width="4.5703125" style="320" customWidth="1"/>
    <col min="6464" max="6464" width="1.5703125" style="320" customWidth="1"/>
    <col min="6465" max="6465" width="4.5703125" style="320" customWidth="1"/>
    <col min="6466" max="6466" width="1.5703125" style="320" customWidth="1"/>
    <col min="6467" max="6467" width="4.5703125" style="320" customWidth="1"/>
    <col min="6468" max="6468" width="1.5703125" style="320" customWidth="1"/>
    <col min="6469" max="6469" width="4.5703125" style="320" customWidth="1"/>
    <col min="6470" max="6470" width="1.5703125" style="320" customWidth="1"/>
    <col min="6471" max="6471" width="4.5703125" style="320" customWidth="1"/>
    <col min="6472" max="6472" width="1.5703125" style="320" customWidth="1"/>
    <col min="6473" max="6473" width="4.5703125" style="320" customWidth="1"/>
    <col min="6474" max="6474" width="1.5703125" style="320" customWidth="1"/>
    <col min="6475" max="6475" width="4.5703125" style="320" customWidth="1"/>
    <col min="6476" max="6476" width="1.5703125" style="320" customWidth="1"/>
    <col min="6477" max="6477" width="4.5703125" style="320" customWidth="1"/>
    <col min="6478" max="6478" width="1.5703125" style="320" customWidth="1"/>
    <col min="6479" max="6479" width="4.5703125" style="320" customWidth="1"/>
    <col min="6480" max="6480" width="1.5703125" style="320" customWidth="1"/>
    <col min="6481" max="6481" width="4.5703125" style="320" customWidth="1"/>
    <col min="6482" max="6482" width="1.5703125" style="320" customWidth="1"/>
    <col min="6483" max="6483" width="4.5703125" style="320" customWidth="1"/>
    <col min="6484" max="6484" width="1.5703125" style="320" customWidth="1"/>
    <col min="6485" max="6485" width="4.5703125" style="320" customWidth="1"/>
    <col min="6486" max="6486" width="1.5703125" style="320" customWidth="1"/>
    <col min="6487" max="6487" width="4.5703125" style="320" customWidth="1"/>
    <col min="6488" max="6488" width="1.5703125" style="320" customWidth="1"/>
    <col min="6489" max="6489" width="4.5703125" style="320" customWidth="1"/>
    <col min="6490" max="6490" width="1.5703125" style="320" customWidth="1"/>
    <col min="6491" max="6491" width="4.5703125" style="320" customWidth="1"/>
    <col min="6492" max="6492" width="1.5703125" style="320" customWidth="1"/>
    <col min="6493" max="6493" width="4.5703125" style="320" customWidth="1"/>
    <col min="6494" max="6494" width="1.5703125" style="320" customWidth="1"/>
    <col min="6495" max="6495" width="4.5703125" style="320" customWidth="1"/>
    <col min="6496" max="6496" width="1.5703125" style="320" customWidth="1"/>
    <col min="6497" max="6497" width="4.5703125" style="320" customWidth="1"/>
    <col min="6498" max="6498" width="1.5703125" style="320" customWidth="1"/>
    <col min="6499" max="6499" width="4.5703125" style="320" customWidth="1"/>
    <col min="6500" max="6500" width="1.5703125" style="320" customWidth="1"/>
    <col min="6501" max="6501" width="4.85546875" style="320" customWidth="1"/>
    <col min="6502" max="6502" width="1.5703125" style="320" customWidth="1"/>
    <col min="6503" max="6503" width="4.5703125" style="320" customWidth="1"/>
    <col min="6504" max="6504" width="1.5703125" style="320" customWidth="1"/>
    <col min="6505" max="6505" width="4.85546875" style="320" customWidth="1"/>
    <col min="6506" max="6506" width="1.5703125" style="320" customWidth="1"/>
    <col min="6507" max="6507" width="4.85546875" style="320" customWidth="1"/>
    <col min="6508" max="6508" width="3" style="320" customWidth="1"/>
    <col min="6509" max="6509" width="8" style="320" customWidth="1"/>
    <col min="6510" max="6510" width="18.5703125" style="320" customWidth="1"/>
    <col min="6511" max="6514" width="8" style="320" customWidth="1"/>
    <col min="6515" max="6656" width="8" style="320"/>
    <col min="6657" max="6658" width="0" style="320" hidden="1" customWidth="1"/>
    <col min="6659" max="6659" width="9.42578125" style="320" customWidth="1"/>
    <col min="6660" max="6660" width="30.42578125" style="320" customWidth="1"/>
    <col min="6661" max="6661" width="8.5703125" style="320" customWidth="1"/>
    <col min="6662" max="6662" width="10" style="320" customWidth="1"/>
    <col min="6663" max="6663" width="1.5703125" style="320" customWidth="1"/>
    <col min="6664" max="6664" width="6" style="320" customWidth="1"/>
    <col min="6665" max="6665" width="1.5703125" style="320" customWidth="1"/>
    <col min="6666" max="6666" width="6" style="320" customWidth="1"/>
    <col min="6667" max="6667" width="1.5703125" style="320" customWidth="1"/>
    <col min="6668" max="6668" width="6.140625" style="320" customWidth="1"/>
    <col min="6669" max="6669" width="1.5703125" style="320" customWidth="1"/>
    <col min="6670" max="6670" width="6.140625" style="320" customWidth="1"/>
    <col min="6671" max="6671" width="1.5703125" style="320" customWidth="1"/>
    <col min="6672" max="6672" width="6.140625" style="320" customWidth="1"/>
    <col min="6673" max="6673" width="1.5703125" style="320" customWidth="1"/>
    <col min="6674" max="6674" width="6" style="320" customWidth="1"/>
    <col min="6675" max="6675" width="1.5703125" style="320" customWidth="1"/>
    <col min="6676" max="6676" width="6" style="320" customWidth="1"/>
    <col min="6677" max="6677" width="1.5703125" style="320" customWidth="1"/>
    <col min="6678" max="6678" width="7.42578125" style="320" customWidth="1"/>
    <col min="6679" max="6679" width="1.42578125" style="320" customWidth="1"/>
    <col min="6680" max="6680" width="7.42578125" style="320" customWidth="1"/>
    <col min="6681" max="6681" width="1.42578125" style="320" customWidth="1"/>
    <col min="6682" max="6682" width="7.42578125" style="320" customWidth="1"/>
    <col min="6683" max="6683" width="1.42578125" style="320" customWidth="1"/>
    <col min="6684" max="6684" width="7.42578125" style="320" customWidth="1"/>
    <col min="6685" max="6685" width="1.42578125" style="320" customWidth="1"/>
    <col min="6686" max="6686" width="7.42578125" style="320" customWidth="1"/>
    <col min="6687" max="6687" width="1.42578125" style="320" customWidth="1"/>
    <col min="6688" max="6688" width="7.42578125" style="320" customWidth="1"/>
    <col min="6689" max="6689" width="1.42578125" style="320" customWidth="1"/>
    <col min="6690" max="6690" width="7.42578125" style="320" customWidth="1"/>
    <col min="6691" max="6691" width="1.42578125" style="320" customWidth="1"/>
    <col min="6692" max="6692" width="7.42578125" style="320" customWidth="1"/>
    <col min="6693" max="6693" width="1.42578125" style="320" customWidth="1"/>
    <col min="6694" max="6694" width="7.42578125" style="320" customWidth="1"/>
    <col min="6695" max="6695" width="1.42578125" style="320" customWidth="1"/>
    <col min="6696" max="6696" width="7.42578125" style="320" customWidth="1"/>
    <col min="6697" max="6697" width="1.42578125" style="320" customWidth="1"/>
    <col min="6698" max="6698" width="7.42578125" style="320" customWidth="1"/>
    <col min="6699" max="6699" width="1.42578125" style="320" customWidth="1"/>
    <col min="6700" max="6700" width="7.42578125" style="320" customWidth="1"/>
    <col min="6701" max="6701" width="1.42578125" style="320" customWidth="1"/>
    <col min="6702" max="6702" width="7.42578125" style="320" customWidth="1"/>
    <col min="6703" max="6703" width="1.42578125" style="320" customWidth="1"/>
    <col min="6704" max="6704" width="7.42578125" style="320" customWidth="1"/>
    <col min="6705" max="6705" width="1.42578125" style="320" customWidth="1"/>
    <col min="6706" max="6706" width="7.42578125" style="320" customWidth="1"/>
    <col min="6707" max="6707" width="1.42578125" style="320" customWidth="1"/>
    <col min="6708" max="6708" width="7.42578125" style="320" customWidth="1"/>
    <col min="6709" max="6709" width="1.42578125" style="320" customWidth="1"/>
    <col min="6710" max="6710" width="7.42578125" style="320" customWidth="1"/>
    <col min="6711" max="6711" width="1.42578125" style="320" customWidth="1"/>
    <col min="6712" max="6712" width="1.5703125" style="320" customWidth="1"/>
    <col min="6713" max="6713" width="5.5703125" style="320" customWidth="1"/>
    <col min="6714" max="6714" width="5.85546875" style="320" customWidth="1"/>
    <col min="6715" max="6715" width="29.5703125" style="320" customWidth="1"/>
    <col min="6716" max="6716" width="8" style="320" customWidth="1"/>
    <col min="6717" max="6717" width="9.5703125" style="320" customWidth="1"/>
    <col min="6718" max="6719" width="4.5703125" style="320" customWidth="1"/>
    <col min="6720" max="6720" width="1.5703125" style="320" customWidth="1"/>
    <col min="6721" max="6721" width="4.5703125" style="320" customWidth="1"/>
    <col min="6722" max="6722" width="1.5703125" style="320" customWidth="1"/>
    <col min="6723" max="6723" width="4.5703125" style="320" customWidth="1"/>
    <col min="6724" max="6724" width="1.5703125" style="320" customWidth="1"/>
    <col min="6725" max="6725" width="4.5703125" style="320" customWidth="1"/>
    <col min="6726" max="6726" width="1.5703125" style="320" customWidth="1"/>
    <col min="6727" max="6727" width="4.5703125" style="320" customWidth="1"/>
    <col min="6728" max="6728" width="1.5703125" style="320" customWidth="1"/>
    <col min="6729" max="6729" width="4.5703125" style="320" customWidth="1"/>
    <col min="6730" max="6730" width="1.5703125" style="320" customWidth="1"/>
    <col min="6731" max="6731" width="4.5703125" style="320" customWidth="1"/>
    <col min="6732" max="6732" width="1.5703125" style="320" customWidth="1"/>
    <col min="6733" max="6733" width="4.5703125" style="320" customWidth="1"/>
    <col min="6734" max="6734" width="1.5703125" style="320" customWidth="1"/>
    <col min="6735" max="6735" width="4.5703125" style="320" customWidth="1"/>
    <col min="6736" max="6736" width="1.5703125" style="320" customWidth="1"/>
    <col min="6737" max="6737" width="4.5703125" style="320" customWidth="1"/>
    <col min="6738" max="6738" width="1.5703125" style="320" customWidth="1"/>
    <col min="6739" max="6739" width="4.5703125" style="320" customWidth="1"/>
    <col min="6740" max="6740" width="1.5703125" style="320" customWidth="1"/>
    <col min="6741" max="6741" width="4.5703125" style="320" customWidth="1"/>
    <col min="6742" max="6742" width="1.5703125" style="320" customWidth="1"/>
    <col min="6743" max="6743" width="4.5703125" style="320" customWidth="1"/>
    <col min="6744" max="6744" width="1.5703125" style="320" customWidth="1"/>
    <col min="6745" max="6745" width="4.5703125" style="320" customWidth="1"/>
    <col min="6746" max="6746" width="1.5703125" style="320" customWidth="1"/>
    <col min="6747" max="6747" width="4.5703125" style="320" customWidth="1"/>
    <col min="6748" max="6748" width="1.5703125" style="320" customWidth="1"/>
    <col min="6749" max="6749" width="4.5703125" style="320" customWidth="1"/>
    <col min="6750" max="6750" width="1.5703125" style="320" customWidth="1"/>
    <col min="6751" max="6751" width="4.5703125" style="320" customWidth="1"/>
    <col min="6752" max="6752" width="1.5703125" style="320" customWidth="1"/>
    <col min="6753" max="6753" width="4.5703125" style="320" customWidth="1"/>
    <col min="6754" max="6754" width="1.5703125" style="320" customWidth="1"/>
    <col min="6755" max="6755" width="4.5703125" style="320" customWidth="1"/>
    <col min="6756" max="6756" width="1.5703125" style="320" customWidth="1"/>
    <col min="6757" max="6757" width="4.85546875" style="320" customWidth="1"/>
    <col min="6758" max="6758" width="1.5703125" style="320" customWidth="1"/>
    <col min="6759" max="6759" width="4.5703125" style="320" customWidth="1"/>
    <col min="6760" max="6760" width="1.5703125" style="320" customWidth="1"/>
    <col min="6761" max="6761" width="4.85546875" style="320" customWidth="1"/>
    <col min="6762" max="6762" width="1.5703125" style="320" customWidth="1"/>
    <col min="6763" max="6763" width="4.85546875" style="320" customWidth="1"/>
    <col min="6764" max="6764" width="3" style="320" customWidth="1"/>
    <col min="6765" max="6765" width="8" style="320" customWidth="1"/>
    <col min="6766" max="6766" width="18.5703125" style="320" customWidth="1"/>
    <col min="6767" max="6770" width="8" style="320" customWidth="1"/>
    <col min="6771" max="6912" width="8" style="320"/>
    <col min="6913" max="6914" width="0" style="320" hidden="1" customWidth="1"/>
    <col min="6915" max="6915" width="9.42578125" style="320" customWidth="1"/>
    <col min="6916" max="6916" width="30.42578125" style="320" customWidth="1"/>
    <col min="6917" max="6917" width="8.5703125" style="320" customWidth="1"/>
    <col min="6918" max="6918" width="10" style="320" customWidth="1"/>
    <col min="6919" max="6919" width="1.5703125" style="320" customWidth="1"/>
    <col min="6920" max="6920" width="6" style="320" customWidth="1"/>
    <col min="6921" max="6921" width="1.5703125" style="320" customWidth="1"/>
    <col min="6922" max="6922" width="6" style="320" customWidth="1"/>
    <col min="6923" max="6923" width="1.5703125" style="320" customWidth="1"/>
    <col min="6924" max="6924" width="6.140625" style="320" customWidth="1"/>
    <col min="6925" max="6925" width="1.5703125" style="320" customWidth="1"/>
    <col min="6926" max="6926" width="6.140625" style="320" customWidth="1"/>
    <col min="6927" max="6927" width="1.5703125" style="320" customWidth="1"/>
    <col min="6928" max="6928" width="6.140625" style="320" customWidth="1"/>
    <col min="6929" max="6929" width="1.5703125" style="320" customWidth="1"/>
    <col min="6930" max="6930" width="6" style="320" customWidth="1"/>
    <col min="6931" max="6931" width="1.5703125" style="320" customWidth="1"/>
    <col min="6932" max="6932" width="6" style="320" customWidth="1"/>
    <col min="6933" max="6933" width="1.5703125" style="320" customWidth="1"/>
    <col min="6934" max="6934" width="7.42578125" style="320" customWidth="1"/>
    <col min="6935" max="6935" width="1.42578125" style="320" customWidth="1"/>
    <col min="6936" max="6936" width="7.42578125" style="320" customWidth="1"/>
    <col min="6937" max="6937" width="1.42578125" style="320" customWidth="1"/>
    <col min="6938" max="6938" width="7.42578125" style="320" customWidth="1"/>
    <col min="6939" max="6939" width="1.42578125" style="320" customWidth="1"/>
    <col min="6940" max="6940" width="7.42578125" style="320" customWidth="1"/>
    <col min="6941" max="6941" width="1.42578125" style="320" customWidth="1"/>
    <col min="6942" max="6942" width="7.42578125" style="320" customWidth="1"/>
    <col min="6943" max="6943" width="1.42578125" style="320" customWidth="1"/>
    <col min="6944" max="6944" width="7.42578125" style="320" customWidth="1"/>
    <col min="6945" max="6945" width="1.42578125" style="320" customWidth="1"/>
    <col min="6946" max="6946" width="7.42578125" style="320" customWidth="1"/>
    <col min="6947" max="6947" width="1.42578125" style="320" customWidth="1"/>
    <col min="6948" max="6948" width="7.42578125" style="320" customWidth="1"/>
    <col min="6949" max="6949" width="1.42578125" style="320" customWidth="1"/>
    <col min="6950" max="6950" width="7.42578125" style="320" customWidth="1"/>
    <col min="6951" max="6951" width="1.42578125" style="320" customWidth="1"/>
    <col min="6952" max="6952" width="7.42578125" style="320" customWidth="1"/>
    <col min="6953" max="6953" width="1.42578125" style="320" customWidth="1"/>
    <col min="6954" max="6954" width="7.42578125" style="320" customWidth="1"/>
    <col min="6955" max="6955" width="1.42578125" style="320" customWidth="1"/>
    <col min="6956" max="6956" width="7.42578125" style="320" customWidth="1"/>
    <col min="6957" max="6957" width="1.42578125" style="320" customWidth="1"/>
    <col min="6958" max="6958" width="7.42578125" style="320" customWidth="1"/>
    <col min="6959" max="6959" width="1.42578125" style="320" customWidth="1"/>
    <col min="6960" max="6960" width="7.42578125" style="320" customWidth="1"/>
    <col min="6961" max="6961" width="1.42578125" style="320" customWidth="1"/>
    <col min="6962" max="6962" width="7.42578125" style="320" customWidth="1"/>
    <col min="6963" max="6963" width="1.42578125" style="320" customWidth="1"/>
    <col min="6964" max="6964" width="7.42578125" style="320" customWidth="1"/>
    <col min="6965" max="6965" width="1.42578125" style="320" customWidth="1"/>
    <col min="6966" max="6966" width="7.42578125" style="320" customWidth="1"/>
    <col min="6967" max="6967" width="1.42578125" style="320" customWidth="1"/>
    <col min="6968" max="6968" width="1.5703125" style="320" customWidth="1"/>
    <col min="6969" max="6969" width="5.5703125" style="320" customWidth="1"/>
    <col min="6970" max="6970" width="5.85546875" style="320" customWidth="1"/>
    <col min="6971" max="6971" width="29.5703125" style="320" customWidth="1"/>
    <col min="6972" max="6972" width="8" style="320" customWidth="1"/>
    <col min="6973" max="6973" width="9.5703125" style="320" customWidth="1"/>
    <col min="6974" max="6975" width="4.5703125" style="320" customWidth="1"/>
    <col min="6976" max="6976" width="1.5703125" style="320" customWidth="1"/>
    <col min="6977" max="6977" width="4.5703125" style="320" customWidth="1"/>
    <col min="6978" max="6978" width="1.5703125" style="320" customWidth="1"/>
    <col min="6979" max="6979" width="4.5703125" style="320" customWidth="1"/>
    <col min="6980" max="6980" width="1.5703125" style="320" customWidth="1"/>
    <col min="6981" max="6981" width="4.5703125" style="320" customWidth="1"/>
    <col min="6982" max="6982" width="1.5703125" style="320" customWidth="1"/>
    <col min="6983" max="6983" width="4.5703125" style="320" customWidth="1"/>
    <col min="6984" max="6984" width="1.5703125" style="320" customWidth="1"/>
    <col min="6985" max="6985" width="4.5703125" style="320" customWidth="1"/>
    <col min="6986" max="6986" width="1.5703125" style="320" customWidth="1"/>
    <col min="6987" max="6987" width="4.5703125" style="320" customWidth="1"/>
    <col min="6988" max="6988" width="1.5703125" style="320" customWidth="1"/>
    <col min="6989" max="6989" width="4.5703125" style="320" customWidth="1"/>
    <col min="6990" max="6990" width="1.5703125" style="320" customWidth="1"/>
    <col min="6991" max="6991" width="4.5703125" style="320" customWidth="1"/>
    <col min="6992" max="6992" width="1.5703125" style="320" customWidth="1"/>
    <col min="6993" max="6993" width="4.5703125" style="320" customWidth="1"/>
    <col min="6994" max="6994" width="1.5703125" style="320" customWidth="1"/>
    <col min="6995" max="6995" width="4.5703125" style="320" customWidth="1"/>
    <col min="6996" max="6996" width="1.5703125" style="320" customWidth="1"/>
    <col min="6997" max="6997" width="4.5703125" style="320" customWidth="1"/>
    <col min="6998" max="6998" width="1.5703125" style="320" customWidth="1"/>
    <col min="6999" max="6999" width="4.5703125" style="320" customWidth="1"/>
    <col min="7000" max="7000" width="1.5703125" style="320" customWidth="1"/>
    <col min="7001" max="7001" width="4.5703125" style="320" customWidth="1"/>
    <col min="7002" max="7002" width="1.5703125" style="320" customWidth="1"/>
    <col min="7003" max="7003" width="4.5703125" style="320" customWidth="1"/>
    <col min="7004" max="7004" width="1.5703125" style="320" customWidth="1"/>
    <col min="7005" max="7005" width="4.5703125" style="320" customWidth="1"/>
    <col min="7006" max="7006" width="1.5703125" style="320" customWidth="1"/>
    <col min="7007" max="7007" width="4.5703125" style="320" customWidth="1"/>
    <col min="7008" max="7008" width="1.5703125" style="320" customWidth="1"/>
    <col min="7009" max="7009" width="4.5703125" style="320" customWidth="1"/>
    <col min="7010" max="7010" width="1.5703125" style="320" customWidth="1"/>
    <col min="7011" max="7011" width="4.5703125" style="320" customWidth="1"/>
    <col min="7012" max="7012" width="1.5703125" style="320" customWidth="1"/>
    <col min="7013" max="7013" width="4.85546875" style="320" customWidth="1"/>
    <col min="7014" max="7014" width="1.5703125" style="320" customWidth="1"/>
    <col min="7015" max="7015" width="4.5703125" style="320" customWidth="1"/>
    <col min="7016" max="7016" width="1.5703125" style="320" customWidth="1"/>
    <col min="7017" max="7017" width="4.85546875" style="320" customWidth="1"/>
    <col min="7018" max="7018" width="1.5703125" style="320" customWidth="1"/>
    <col min="7019" max="7019" width="4.85546875" style="320" customWidth="1"/>
    <col min="7020" max="7020" width="3" style="320" customWidth="1"/>
    <col min="7021" max="7021" width="8" style="320" customWidth="1"/>
    <col min="7022" max="7022" width="18.5703125" style="320" customWidth="1"/>
    <col min="7023" max="7026" width="8" style="320" customWidth="1"/>
    <col min="7027" max="7168" width="8" style="320"/>
    <col min="7169" max="7170" width="0" style="320" hidden="1" customWidth="1"/>
    <col min="7171" max="7171" width="9.42578125" style="320" customWidth="1"/>
    <col min="7172" max="7172" width="30.42578125" style="320" customWidth="1"/>
    <col min="7173" max="7173" width="8.5703125" style="320" customWidth="1"/>
    <col min="7174" max="7174" width="10" style="320" customWidth="1"/>
    <col min="7175" max="7175" width="1.5703125" style="320" customWidth="1"/>
    <col min="7176" max="7176" width="6" style="320" customWidth="1"/>
    <col min="7177" max="7177" width="1.5703125" style="320" customWidth="1"/>
    <col min="7178" max="7178" width="6" style="320" customWidth="1"/>
    <col min="7179" max="7179" width="1.5703125" style="320" customWidth="1"/>
    <col min="7180" max="7180" width="6.140625" style="320" customWidth="1"/>
    <col min="7181" max="7181" width="1.5703125" style="320" customWidth="1"/>
    <col min="7182" max="7182" width="6.140625" style="320" customWidth="1"/>
    <col min="7183" max="7183" width="1.5703125" style="320" customWidth="1"/>
    <col min="7184" max="7184" width="6.140625" style="320" customWidth="1"/>
    <col min="7185" max="7185" width="1.5703125" style="320" customWidth="1"/>
    <col min="7186" max="7186" width="6" style="320" customWidth="1"/>
    <col min="7187" max="7187" width="1.5703125" style="320" customWidth="1"/>
    <col min="7188" max="7188" width="6" style="320" customWidth="1"/>
    <col min="7189" max="7189" width="1.5703125" style="320" customWidth="1"/>
    <col min="7190" max="7190" width="7.42578125" style="320" customWidth="1"/>
    <col min="7191" max="7191" width="1.42578125" style="320" customWidth="1"/>
    <col min="7192" max="7192" width="7.42578125" style="320" customWidth="1"/>
    <col min="7193" max="7193" width="1.42578125" style="320" customWidth="1"/>
    <col min="7194" max="7194" width="7.42578125" style="320" customWidth="1"/>
    <col min="7195" max="7195" width="1.42578125" style="320" customWidth="1"/>
    <col min="7196" max="7196" width="7.42578125" style="320" customWidth="1"/>
    <col min="7197" max="7197" width="1.42578125" style="320" customWidth="1"/>
    <col min="7198" max="7198" width="7.42578125" style="320" customWidth="1"/>
    <col min="7199" max="7199" width="1.42578125" style="320" customWidth="1"/>
    <col min="7200" max="7200" width="7.42578125" style="320" customWidth="1"/>
    <col min="7201" max="7201" width="1.42578125" style="320" customWidth="1"/>
    <col min="7202" max="7202" width="7.42578125" style="320" customWidth="1"/>
    <col min="7203" max="7203" width="1.42578125" style="320" customWidth="1"/>
    <col min="7204" max="7204" width="7.42578125" style="320" customWidth="1"/>
    <col min="7205" max="7205" width="1.42578125" style="320" customWidth="1"/>
    <col min="7206" max="7206" width="7.42578125" style="320" customWidth="1"/>
    <col min="7207" max="7207" width="1.42578125" style="320" customWidth="1"/>
    <col min="7208" max="7208" width="7.42578125" style="320" customWidth="1"/>
    <col min="7209" max="7209" width="1.42578125" style="320" customWidth="1"/>
    <col min="7210" max="7210" width="7.42578125" style="320" customWidth="1"/>
    <col min="7211" max="7211" width="1.42578125" style="320" customWidth="1"/>
    <col min="7212" max="7212" width="7.42578125" style="320" customWidth="1"/>
    <col min="7213" max="7213" width="1.42578125" style="320" customWidth="1"/>
    <col min="7214" max="7214" width="7.42578125" style="320" customWidth="1"/>
    <col min="7215" max="7215" width="1.42578125" style="320" customWidth="1"/>
    <col min="7216" max="7216" width="7.42578125" style="320" customWidth="1"/>
    <col min="7217" max="7217" width="1.42578125" style="320" customWidth="1"/>
    <col min="7218" max="7218" width="7.42578125" style="320" customWidth="1"/>
    <col min="7219" max="7219" width="1.42578125" style="320" customWidth="1"/>
    <col min="7220" max="7220" width="7.42578125" style="320" customWidth="1"/>
    <col min="7221" max="7221" width="1.42578125" style="320" customWidth="1"/>
    <col min="7222" max="7222" width="7.42578125" style="320" customWidth="1"/>
    <col min="7223" max="7223" width="1.42578125" style="320" customWidth="1"/>
    <col min="7224" max="7224" width="1.5703125" style="320" customWidth="1"/>
    <col min="7225" max="7225" width="5.5703125" style="320" customWidth="1"/>
    <col min="7226" max="7226" width="5.85546875" style="320" customWidth="1"/>
    <col min="7227" max="7227" width="29.5703125" style="320" customWidth="1"/>
    <col min="7228" max="7228" width="8" style="320" customWidth="1"/>
    <col min="7229" max="7229" width="9.5703125" style="320" customWidth="1"/>
    <col min="7230" max="7231" width="4.5703125" style="320" customWidth="1"/>
    <col min="7232" max="7232" width="1.5703125" style="320" customWidth="1"/>
    <col min="7233" max="7233" width="4.5703125" style="320" customWidth="1"/>
    <col min="7234" max="7234" width="1.5703125" style="320" customWidth="1"/>
    <col min="7235" max="7235" width="4.5703125" style="320" customWidth="1"/>
    <col min="7236" max="7236" width="1.5703125" style="320" customWidth="1"/>
    <col min="7237" max="7237" width="4.5703125" style="320" customWidth="1"/>
    <col min="7238" max="7238" width="1.5703125" style="320" customWidth="1"/>
    <col min="7239" max="7239" width="4.5703125" style="320" customWidth="1"/>
    <col min="7240" max="7240" width="1.5703125" style="320" customWidth="1"/>
    <col min="7241" max="7241" width="4.5703125" style="320" customWidth="1"/>
    <col min="7242" max="7242" width="1.5703125" style="320" customWidth="1"/>
    <col min="7243" max="7243" width="4.5703125" style="320" customWidth="1"/>
    <col min="7244" max="7244" width="1.5703125" style="320" customWidth="1"/>
    <col min="7245" max="7245" width="4.5703125" style="320" customWidth="1"/>
    <col min="7246" max="7246" width="1.5703125" style="320" customWidth="1"/>
    <col min="7247" max="7247" width="4.5703125" style="320" customWidth="1"/>
    <col min="7248" max="7248" width="1.5703125" style="320" customWidth="1"/>
    <col min="7249" max="7249" width="4.5703125" style="320" customWidth="1"/>
    <col min="7250" max="7250" width="1.5703125" style="320" customWidth="1"/>
    <col min="7251" max="7251" width="4.5703125" style="320" customWidth="1"/>
    <col min="7252" max="7252" width="1.5703125" style="320" customWidth="1"/>
    <col min="7253" max="7253" width="4.5703125" style="320" customWidth="1"/>
    <col min="7254" max="7254" width="1.5703125" style="320" customWidth="1"/>
    <col min="7255" max="7255" width="4.5703125" style="320" customWidth="1"/>
    <col min="7256" max="7256" width="1.5703125" style="320" customWidth="1"/>
    <col min="7257" max="7257" width="4.5703125" style="320" customWidth="1"/>
    <col min="7258" max="7258" width="1.5703125" style="320" customWidth="1"/>
    <col min="7259" max="7259" width="4.5703125" style="320" customWidth="1"/>
    <col min="7260" max="7260" width="1.5703125" style="320" customWidth="1"/>
    <col min="7261" max="7261" width="4.5703125" style="320" customWidth="1"/>
    <col min="7262" max="7262" width="1.5703125" style="320" customWidth="1"/>
    <col min="7263" max="7263" width="4.5703125" style="320" customWidth="1"/>
    <col min="7264" max="7264" width="1.5703125" style="320" customWidth="1"/>
    <col min="7265" max="7265" width="4.5703125" style="320" customWidth="1"/>
    <col min="7266" max="7266" width="1.5703125" style="320" customWidth="1"/>
    <col min="7267" max="7267" width="4.5703125" style="320" customWidth="1"/>
    <col min="7268" max="7268" width="1.5703125" style="320" customWidth="1"/>
    <col min="7269" max="7269" width="4.85546875" style="320" customWidth="1"/>
    <col min="7270" max="7270" width="1.5703125" style="320" customWidth="1"/>
    <col min="7271" max="7271" width="4.5703125" style="320" customWidth="1"/>
    <col min="7272" max="7272" width="1.5703125" style="320" customWidth="1"/>
    <col min="7273" max="7273" width="4.85546875" style="320" customWidth="1"/>
    <col min="7274" max="7274" width="1.5703125" style="320" customWidth="1"/>
    <col min="7275" max="7275" width="4.85546875" style="320" customWidth="1"/>
    <col min="7276" max="7276" width="3" style="320" customWidth="1"/>
    <col min="7277" max="7277" width="8" style="320" customWidth="1"/>
    <col min="7278" max="7278" width="18.5703125" style="320" customWidth="1"/>
    <col min="7279" max="7282" width="8" style="320" customWidth="1"/>
    <col min="7283" max="7424" width="8" style="320"/>
    <col min="7425" max="7426" width="0" style="320" hidden="1" customWidth="1"/>
    <col min="7427" max="7427" width="9.42578125" style="320" customWidth="1"/>
    <col min="7428" max="7428" width="30.42578125" style="320" customWidth="1"/>
    <col min="7429" max="7429" width="8.5703125" style="320" customWidth="1"/>
    <col min="7430" max="7430" width="10" style="320" customWidth="1"/>
    <col min="7431" max="7431" width="1.5703125" style="320" customWidth="1"/>
    <col min="7432" max="7432" width="6" style="320" customWidth="1"/>
    <col min="7433" max="7433" width="1.5703125" style="320" customWidth="1"/>
    <col min="7434" max="7434" width="6" style="320" customWidth="1"/>
    <col min="7435" max="7435" width="1.5703125" style="320" customWidth="1"/>
    <col min="7436" max="7436" width="6.140625" style="320" customWidth="1"/>
    <col min="7437" max="7437" width="1.5703125" style="320" customWidth="1"/>
    <col min="7438" max="7438" width="6.140625" style="320" customWidth="1"/>
    <col min="7439" max="7439" width="1.5703125" style="320" customWidth="1"/>
    <col min="7440" max="7440" width="6.140625" style="320" customWidth="1"/>
    <col min="7441" max="7441" width="1.5703125" style="320" customWidth="1"/>
    <col min="7442" max="7442" width="6" style="320" customWidth="1"/>
    <col min="7443" max="7443" width="1.5703125" style="320" customWidth="1"/>
    <col min="7444" max="7444" width="6" style="320" customWidth="1"/>
    <col min="7445" max="7445" width="1.5703125" style="320" customWidth="1"/>
    <col min="7446" max="7446" width="7.42578125" style="320" customWidth="1"/>
    <col min="7447" max="7447" width="1.42578125" style="320" customWidth="1"/>
    <col min="7448" max="7448" width="7.42578125" style="320" customWidth="1"/>
    <col min="7449" max="7449" width="1.42578125" style="320" customWidth="1"/>
    <col min="7450" max="7450" width="7.42578125" style="320" customWidth="1"/>
    <col min="7451" max="7451" width="1.42578125" style="320" customWidth="1"/>
    <col min="7452" max="7452" width="7.42578125" style="320" customWidth="1"/>
    <col min="7453" max="7453" width="1.42578125" style="320" customWidth="1"/>
    <col min="7454" max="7454" width="7.42578125" style="320" customWidth="1"/>
    <col min="7455" max="7455" width="1.42578125" style="320" customWidth="1"/>
    <col min="7456" max="7456" width="7.42578125" style="320" customWidth="1"/>
    <col min="7457" max="7457" width="1.42578125" style="320" customWidth="1"/>
    <col min="7458" max="7458" width="7.42578125" style="320" customWidth="1"/>
    <col min="7459" max="7459" width="1.42578125" style="320" customWidth="1"/>
    <col min="7460" max="7460" width="7.42578125" style="320" customWidth="1"/>
    <col min="7461" max="7461" width="1.42578125" style="320" customWidth="1"/>
    <col min="7462" max="7462" width="7.42578125" style="320" customWidth="1"/>
    <col min="7463" max="7463" width="1.42578125" style="320" customWidth="1"/>
    <col min="7464" max="7464" width="7.42578125" style="320" customWidth="1"/>
    <col min="7465" max="7465" width="1.42578125" style="320" customWidth="1"/>
    <col min="7466" max="7466" width="7.42578125" style="320" customWidth="1"/>
    <col min="7467" max="7467" width="1.42578125" style="320" customWidth="1"/>
    <col min="7468" max="7468" width="7.42578125" style="320" customWidth="1"/>
    <col min="7469" max="7469" width="1.42578125" style="320" customWidth="1"/>
    <col min="7470" max="7470" width="7.42578125" style="320" customWidth="1"/>
    <col min="7471" max="7471" width="1.42578125" style="320" customWidth="1"/>
    <col min="7472" max="7472" width="7.42578125" style="320" customWidth="1"/>
    <col min="7473" max="7473" width="1.42578125" style="320" customWidth="1"/>
    <col min="7474" max="7474" width="7.42578125" style="320" customWidth="1"/>
    <col min="7475" max="7475" width="1.42578125" style="320" customWidth="1"/>
    <col min="7476" max="7476" width="7.42578125" style="320" customWidth="1"/>
    <col min="7477" max="7477" width="1.42578125" style="320" customWidth="1"/>
    <col min="7478" max="7478" width="7.42578125" style="320" customWidth="1"/>
    <col min="7479" max="7479" width="1.42578125" style="320" customWidth="1"/>
    <col min="7480" max="7480" width="1.5703125" style="320" customWidth="1"/>
    <col min="7481" max="7481" width="5.5703125" style="320" customWidth="1"/>
    <col min="7482" max="7482" width="5.85546875" style="320" customWidth="1"/>
    <col min="7483" max="7483" width="29.5703125" style="320" customWidth="1"/>
    <col min="7484" max="7484" width="8" style="320" customWidth="1"/>
    <col min="7485" max="7485" width="9.5703125" style="320" customWidth="1"/>
    <col min="7486" max="7487" width="4.5703125" style="320" customWidth="1"/>
    <col min="7488" max="7488" width="1.5703125" style="320" customWidth="1"/>
    <col min="7489" max="7489" width="4.5703125" style="320" customWidth="1"/>
    <col min="7490" max="7490" width="1.5703125" style="320" customWidth="1"/>
    <col min="7491" max="7491" width="4.5703125" style="320" customWidth="1"/>
    <col min="7492" max="7492" width="1.5703125" style="320" customWidth="1"/>
    <col min="7493" max="7493" width="4.5703125" style="320" customWidth="1"/>
    <col min="7494" max="7494" width="1.5703125" style="320" customWidth="1"/>
    <col min="7495" max="7495" width="4.5703125" style="320" customWidth="1"/>
    <col min="7496" max="7496" width="1.5703125" style="320" customWidth="1"/>
    <col min="7497" max="7497" width="4.5703125" style="320" customWidth="1"/>
    <col min="7498" max="7498" width="1.5703125" style="320" customWidth="1"/>
    <col min="7499" max="7499" width="4.5703125" style="320" customWidth="1"/>
    <col min="7500" max="7500" width="1.5703125" style="320" customWidth="1"/>
    <col min="7501" max="7501" width="4.5703125" style="320" customWidth="1"/>
    <col min="7502" max="7502" width="1.5703125" style="320" customWidth="1"/>
    <col min="7503" max="7503" width="4.5703125" style="320" customWidth="1"/>
    <col min="7504" max="7504" width="1.5703125" style="320" customWidth="1"/>
    <col min="7505" max="7505" width="4.5703125" style="320" customWidth="1"/>
    <col min="7506" max="7506" width="1.5703125" style="320" customWidth="1"/>
    <col min="7507" max="7507" width="4.5703125" style="320" customWidth="1"/>
    <col min="7508" max="7508" width="1.5703125" style="320" customWidth="1"/>
    <col min="7509" max="7509" width="4.5703125" style="320" customWidth="1"/>
    <col min="7510" max="7510" width="1.5703125" style="320" customWidth="1"/>
    <col min="7511" max="7511" width="4.5703125" style="320" customWidth="1"/>
    <col min="7512" max="7512" width="1.5703125" style="320" customWidth="1"/>
    <col min="7513" max="7513" width="4.5703125" style="320" customWidth="1"/>
    <col min="7514" max="7514" width="1.5703125" style="320" customWidth="1"/>
    <col min="7515" max="7515" width="4.5703125" style="320" customWidth="1"/>
    <col min="7516" max="7516" width="1.5703125" style="320" customWidth="1"/>
    <col min="7517" max="7517" width="4.5703125" style="320" customWidth="1"/>
    <col min="7518" max="7518" width="1.5703125" style="320" customWidth="1"/>
    <col min="7519" max="7519" width="4.5703125" style="320" customWidth="1"/>
    <col min="7520" max="7520" width="1.5703125" style="320" customWidth="1"/>
    <col min="7521" max="7521" width="4.5703125" style="320" customWidth="1"/>
    <col min="7522" max="7522" width="1.5703125" style="320" customWidth="1"/>
    <col min="7523" max="7523" width="4.5703125" style="320" customWidth="1"/>
    <col min="7524" max="7524" width="1.5703125" style="320" customWidth="1"/>
    <col min="7525" max="7525" width="4.85546875" style="320" customWidth="1"/>
    <col min="7526" max="7526" width="1.5703125" style="320" customWidth="1"/>
    <col min="7527" max="7527" width="4.5703125" style="320" customWidth="1"/>
    <col min="7528" max="7528" width="1.5703125" style="320" customWidth="1"/>
    <col min="7529" max="7529" width="4.85546875" style="320" customWidth="1"/>
    <col min="7530" max="7530" width="1.5703125" style="320" customWidth="1"/>
    <col min="7531" max="7531" width="4.85546875" style="320" customWidth="1"/>
    <col min="7532" max="7532" width="3" style="320" customWidth="1"/>
    <col min="7533" max="7533" width="8" style="320" customWidth="1"/>
    <col min="7534" max="7534" width="18.5703125" style="320" customWidth="1"/>
    <col min="7535" max="7538" width="8" style="320" customWidth="1"/>
    <col min="7539" max="7680" width="8" style="320"/>
    <col min="7681" max="7682" width="0" style="320" hidden="1" customWidth="1"/>
    <col min="7683" max="7683" width="9.42578125" style="320" customWidth="1"/>
    <col min="7684" max="7684" width="30.42578125" style="320" customWidth="1"/>
    <col min="7685" max="7685" width="8.5703125" style="320" customWidth="1"/>
    <col min="7686" max="7686" width="10" style="320" customWidth="1"/>
    <col min="7687" max="7687" width="1.5703125" style="320" customWidth="1"/>
    <col min="7688" max="7688" width="6" style="320" customWidth="1"/>
    <col min="7689" max="7689" width="1.5703125" style="320" customWidth="1"/>
    <col min="7690" max="7690" width="6" style="320" customWidth="1"/>
    <col min="7691" max="7691" width="1.5703125" style="320" customWidth="1"/>
    <col min="7692" max="7692" width="6.140625" style="320" customWidth="1"/>
    <col min="7693" max="7693" width="1.5703125" style="320" customWidth="1"/>
    <col min="7694" max="7694" width="6.140625" style="320" customWidth="1"/>
    <col min="7695" max="7695" width="1.5703125" style="320" customWidth="1"/>
    <col min="7696" max="7696" width="6.140625" style="320" customWidth="1"/>
    <col min="7697" max="7697" width="1.5703125" style="320" customWidth="1"/>
    <col min="7698" max="7698" width="6" style="320" customWidth="1"/>
    <col min="7699" max="7699" width="1.5703125" style="320" customWidth="1"/>
    <col min="7700" max="7700" width="6" style="320" customWidth="1"/>
    <col min="7701" max="7701" width="1.5703125" style="320" customWidth="1"/>
    <col min="7702" max="7702" width="7.42578125" style="320" customWidth="1"/>
    <col min="7703" max="7703" width="1.42578125" style="320" customWidth="1"/>
    <col min="7704" max="7704" width="7.42578125" style="320" customWidth="1"/>
    <col min="7705" max="7705" width="1.42578125" style="320" customWidth="1"/>
    <col min="7706" max="7706" width="7.42578125" style="320" customWidth="1"/>
    <col min="7707" max="7707" width="1.42578125" style="320" customWidth="1"/>
    <col min="7708" max="7708" width="7.42578125" style="320" customWidth="1"/>
    <col min="7709" max="7709" width="1.42578125" style="320" customWidth="1"/>
    <col min="7710" max="7710" width="7.42578125" style="320" customWidth="1"/>
    <col min="7711" max="7711" width="1.42578125" style="320" customWidth="1"/>
    <col min="7712" max="7712" width="7.42578125" style="320" customWidth="1"/>
    <col min="7713" max="7713" width="1.42578125" style="320" customWidth="1"/>
    <col min="7714" max="7714" width="7.42578125" style="320" customWidth="1"/>
    <col min="7715" max="7715" width="1.42578125" style="320" customWidth="1"/>
    <col min="7716" max="7716" width="7.42578125" style="320" customWidth="1"/>
    <col min="7717" max="7717" width="1.42578125" style="320" customWidth="1"/>
    <col min="7718" max="7718" width="7.42578125" style="320" customWidth="1"/>
    <col min="7719" max="7719" width="1.42578125" style="320" customWidth="1"/>
    <col min="7720" max="7720" width="7.42578125" style="320" customWidth="1"/>
    <col min="7721" max="7721" width="1.42578125" style="320" customWidth="1"/>
    <col min="7722" max="7722" width="7.42578125" style="320" customWidth="1"/>
    <col min="7723" max="7723" width="1.42578125" style="320" customWidth="1"/>
    <col min="7724" max="7724" width="7.42578125" style="320" customWidth="1"/>
    <col min="7725" max="7725" width="1.42578125" style="320" customWidth="1"/>
    <col min="7726" max="7726" width="7.42578125" style="320" customWidth="1"/>
    <col min="7727" max="7727" width="1.42578125" style="320" customWidth="1"/>
    <col min="7728" max="7728" width="7.42578125" style="320" customWidth="1"/>
    <col min="7729" max="7729" width="1.42578125" style="320" customWidth="1"/>
    <col min="7730" max="7730" width="7.42578125" style="320" customWidth="1"/>
    <col min="7731" max="7731" width="1.42578125" style="320" customWidth="1"/>
    <col min="7732" max="7732" width="7.42578125" style="320" customWidth="1"/>
    <col min="7733" max="7733" width="1.42578125" style="320" customWidth="1"/>
    <col min="7734" max="7734" width="7.42578125" style="320" customWidth="1"/>
    <col min="7735" max="7735" width="1.42578125" style="320" customWidth="1"/>
    <col min="7736" max="7736" width="1.5703125" style="320" customWidth="1"/>
    <col min="7737" max="7737" width="5.5703125" style="320" customWidth="1"/>
    <col min="7738" max="7738" width="5.85546875" style="320" customWidth="1"/>
    <col min="7739" max="7739" width="29.5703125" style="320" customWidth="1"/>
    <col min="7740" max="7740" width="8" style="320" customWidth="1"/>
    <col min="7741" max="7741" width="9.5703125" style="320" customWidth="1"/>
    <col min="7742" max="7743" width="4.5703125" style="320" customWidth="1"/>
    <col min="7744" max="7744" width="1.5703125" style="320" customWidth="1"/>
    <col min="7745" max="7745" width="4.5703125" style="320" customWidth="1"/>
    <col min="7746" max="7746" width="1.5703125" style="320" customWidth="1"/>
    <col min="7747" max="7747" width="4.5703125" style="320" customWidth="1"/>
    <col min="7748" max="7748" width="1.5703125" style="320" customWidth="1"/>
    <col min="7749" max="7749" width="4.5703125" style="320" customWidth="1"/>
    <col min="7750" max="7750" width="1.5703125" style="320" customWidth="1"/>
    <col min="7751" max="7751" width="4.5703125" style="320" customWidth="1"/>
    <col min="7752" max="7752" width="1.5703125" style="320" customWidth="1"/>
    <col min="7753" max="7753" width="4.5703125" style="320" customWidth="1"/>
    <col min="7754" max="7754" width="1.5703125" style="320" customWidth="1"/>
    <col min="7755" max="7755" width="4.5703125" style="320" customWidth="1"/>
    <col min="7756" max="7756" width="1.5703125" style="320" customWidth="1"/>
    <col min="7757" max="7757" width="4.5703125" style="320" customWidth="1"/>
    <col min="7758" max="7758" width="1.5703125" style="320" customWidth="1"/>
    <col min="7759" max="7759" width="4.5703125" style="320" customWidth="1"/>
    <col min="7760" max="7760" width="1.5703125" style="320" customWidth="1"/>
    <col min="7761" max="7761" width="4.5703125" style="320" customWidth="1"/>
    <col min="7762" max="7762" width="1.5703125" style="320" customWidth="1"/>
    <col min="7763" max="7763" width="4.5703125" style="320" customWidth="1"/>
    <col min="7764" max="7764" width="1.5703125" style="320" customWidth="1"/>
    <col min="7765" max="7765" width="4.5703125" style="320" customWidth="1"/>
    <col min="7766" max="7766" width="1.5703125" style="320" customWidth="1"/>
    <col min="7767" max="7767" width="4.5703125" style="320" customWidth="1"/>
    <col min="7768" max="7768" width="1.5703125" style="320" customWidth="1"/>
    <col min="7769" max="7769" width="4.5703125" style="320" customWidth="1"/>
    <col min="7770" max="7770" width="1.5703125" style="320" customWidth="1"/>
    <col min="7771" max="7771" width="4.5703125" style="320" customWidth="1"/>
    <col min="7772" max="7772" width="1.5703125" style="320" customWidth="1"/>
    <col min="7773" max="7773" width="4.5703125" style="320" customWidth="1"/>
    <col min="7774" max="7774" width="1.5703125" style="320" customWidth="1"/>
    <col min="7775" max="7775" width="4.5703125" style="320" customWidth="1"/>
    <col min="7776" max="7776" width="1.5703125" style="320" customWidth="1"/>
    <col min="7777" max="7777" width="4.5703125" style="320" customWidth="1"/>
    <col min="7778" max="7778" width="1.5703125" style="320" customWidth="1"/>
    <col min="7779" max="7779" width="4.5703125" style="320" customWidth="1"/>
    <col min="7780" max="7780" width="1.5703125" style="320" customWidth="1"/>
    <col min="7781" max="7781" width="4.85546875" style="320" customWidth="1"/>
    <col min="7782" max="7782" width="1.5703125" style="320" customWidth="1"/>
    <col min="7783" max="7783" width="4.5703125" style="320" customWidth="1"/>
    <col min="7784" max="7784" width="1.5703125" style="320" customWidth="1"/>
    <col min="7785" max="7785" width="4.85546875" style="320" customWidth="1"/>
    <col min="7786" max="7786" width="1.5703125" style="320" customWidth="1"/>
    <col min="7787" max="7787" width="4.85546875" style="320" customWidth="1"/>
    <col min="7788" max="7788" width="3" style="320" customWidth="1"/>
    <col min="7789" max="7789" width="8" style="320" customWidth="1"/>
    <col min="7790" max="7790" width="18.5703125" style="320" customWidth="1"/>
    <col min="7791" max="7794" width="8" style="320" customWidth="1"/>
    <col min="7795" max="7936" width="8" style="320"/>
    <col min="7937" max="7938" width="0" style="320" hidden="1" customWidth="1"/>
    <col min="7939" max="7939" width="9.42578125" style="320" customWidth="1"/>
    <col min="7940" max="7940" width="30.42578125" style="320" customWidth="1"/>
    <col min="7941" max="7941" width="8.5703125" style="320" customWidth="1"/>
    <col min="7942" max="7942" width="10" style="320" customWidth="1"/>
    <col min="7943" max="7943" width="1.5703125" style="320" customWidth="1"/>
    <col min="7944" max="7944" width="6" style="320" customWidth="1"/>
    <col min="7945" max="7945" width="1.5703125" style="320" customWidth="1"/>
    <col min="7946" max="7946" width="6" style="320" customWidth="1"/>
    <col min="7947" max="7947" width="1.5703125" style="320" customWidth="1"/>
    <col min="7948" max="7948" width="6.140625" style="320" customWidth="1"/>
    <col min="7949" max="7949" width="1.5703125" style="320" customWidth="1"/>
    <col min="7950" max="7950" width="6.140625" style="320" customWidth="1"/>
    <col min="7951" max="7951" width="1.5703125" style="320" customWidth="1"/>
    <col min="7952" max="7952" width="6.140625" style="320" customWidth="1"/>
    <col min="7953" max="7953" width="1.5703125" style="320" customWidth="1"/>
    <col min="7954" max="7954" width="6" style="320" customWidth="1"/>
    <col min="7955" max="7955" width="1.5703125" style="320" customWidth="1"/>
    <col min="7956" max="7956" width="6" style="320" customWidth="1"/>
    <col min="7957" max="7957" width="1.5703125" style="320" customWidth="1"/>
    <col min="7958" max="7958" width="7.42578125" style="320" customWidth="1"/>
    <col min="7959" max="7959" width="1.42578125" style="320" customWidth="1"/>
    <col min="7960" max="7960" width="7.42578125" style="320" customWidth="1"/>
    <col min="7961" max="7961" width="1.42578125" style="320" customWidth="1"/>
    <col min="7962" max="7962" width="7.42578125" style="320" customWidth="1"/>
    <col min="7963" max="7963" width="1.42578125" style="320" customWidth="1"/>
    <col min="7964" max="7964" width="7.42578125" style="320" customWidth="1"/>
    <col min="7965" max="7965" width="1.42578125" style="320" customWidth="1"/>
    <col min="7966" max="7966" width="7.42578125" style="320" customWidth="1"/>
    <col min="7967" max="7967" width="1.42578125" style="320" customWidth="1"/>
    <col min="7968" max="7968" width="7.42578125" style="320" customWidth="1"/>
    <col min="7969" max="7969" width="1.42578125" style="320" customWidth="1"/>
    <col min="7970" max="7970" width="7.42578125" style="320" customWidth="1"/>
    <col min="7971" max="7971" width="1.42578125" style="320" customWidth="1"/>
    <col min="7972" max="7972" width="7.42578125" style="320" customWidth="1"/>
    <col min="7973" max="7973" width="1.42578125" style="320" customWidth="1"/>
    <col min="7974" max="7974" width="7.42578125" style="320" customWidth="1"/>
    <col min="7975" max="7975" width="1.42578125" style="320" customWidth="1"/>
    <col min="7976" max="7976" width="7.42578125" style="320" customWidth="1"/>
    <col min="7977" max="7977" width="1.42578125" style="320" customWidth="1"/>
    <col min="7978" max="7978" width="7.42578125" style="320" customWidth="1"/>
    <col min="7979" max="7979" width="1.42578125" style="320" customWidth="1"/>
    <col min="7980" max="7980" width="7.42578125" style="320" customWidth="1"/>
    <col min="7981" max="7981" width="1.42578125" style="320" customWidth="1"/>
    <col min="7982" max="7982" width="7.42578125" style="320" customWidth="1"/>
    <col min="7983" max="7983" width="1.42578125" style="320" customWidth="1"/>
    <col min="7984" max="7984" width="7.42578125" style="320" customWidth="1"/>
    <col min="7985" max="7985" width="1.42578125" style="320" customWidth="1"/>
    <col min="7986" max="7986" width="7.42578125" style="320" customWidth="1"/>
    <col min="7987" max="7987" width="1.42578125" style="320" customWidth="1"/>
    <col min="7988" max="7988" width="7.42578125" style="320" customWidth="1"/>
    <col min="7989" max="7989" width="1.42578125" style="320" customWidth="1"/>
    <col min="7990" max="7990" width="7.42578125" style="320" customWidth="1"/>
    <col min="7991" max="7991" width="1.42578125" style="320" customWidth="1"/>
    <col min="7992" max="7992" width="1.5703125" style="320" customWidth="1"/>
    <col min="7993" max="7993" width="5.5703125" style="320" customWidth="1"/>
    <col min="7994" max="7994" width="5.85546875" style="320" customWidth="1"/>
    <col min="7995" max="7995" width="29.5703125" style="320" customWidth="1"/>
    <col min="7996" max="7996" width="8" style="320" customWidth="1"/>
    <col min="7997" max="7997" width="9.5703125" style="320" customWidth="1"/>
    <col min="7998" max="7999" width="4.5703125" style="320" customWidth="1"/>
    <col min="8000" max="8000" width="1.5703125" style="320" customWidth="1"/>
    <col min="8001" max="8001" width="4.5703125" style="320" customWidth="1"/>
    <col min="8002" max="8002" width="1.5703125" style="320" customWidth="1"/>
    <col min="8003" max="8003" width="4.5703125" style="320" customWidth="1"/>
    <col min="8004" max="8004" width="1.5703125" style="320" customWidth="1"/>
    <col min="8005" max="8005" width="4.5703125" style="320" customWidth="1"/>
    <col min="8006" max="8006" width="1.5703125" style="320" customWidth="1"/>
    <col min="8007" max="8007" width="4.5703125" style="320" customWidth="1"/>
    <col min="8008" max="8008" width="1.5703125" style="320" customWidth="1"/>
    <col min="8009" max="8009" width="4.5703125" style="320" customWidth="1"/>
    <col min="8010" max="8010" width="1.5703125" style="320" customWidth="1"/>
    <col min="8011" max="8011" width="4.5703125" style="320" customWidth="1"/>
    <col min="8012" max="8012" width="1.5703125" style="320" customWidth="1"/>
    <col min="8013" max="8013" width="4.5703125" style="320" customWidth="1"/>
    <col min="8014" max="8014" width="1.5703125" style="320" customWidth="1"/>
    <col min="8015" max="8015" width="4.5703125" style="320" customWidth="1"/>
    <col min="8016" max="8016" width="1.5703125" style="320" customWidth="1"/>
    <col min="8017" max="8017" width="4.5703125" style="320" customWidth="1"/>
    <col min="8018" max="8018" width="1.5703125" style="320" customWidth="1"/>
    <col min="8019" max="8019" width="4.5703125" style="320" customWidth="1"/>
    <col min="8020" max="8020" width="1.5703125" style="320" customWidth="1"/>
    <col min="8021" max="8021" width="4.5703125" style="320" customWidth="1"/>
    <col min="8022" max="8022" width="1.5703125" style="320" customWidth="1"/>
    <col min="8023" max="8023" width="4.5703125" style="320" customWidth="1"/>
    <col min="8024" max="8024" width="1.5703125" style="320" customWidth="1"/>
    <col min="8025" max="8025" width="4.5703125" style="320" customWidth="1"/>
    <col min="8026" max="8026" width="1.5703125" style="320" customWidth="1"/>
    <col min="8027" max="8027" width="4.5703125" style="320" customWidth="1"/>
    <col min="8028" max="8028" width="1.5703125" style="320" customWidth="1"/>
    <col min="8029" max="8029" width="4.5703125" style="320" customWidth="1"/>
    <col min="8030" max="8030" width="1.5703125" style="320" customWidth="1"/>
    <col min="8031" max="8031" width="4.5703125" style="320" customWidth="1"/>
    <col min="8032" max="8032" width="1.5703125" style="320" customWidth="1"/>
    <col min="8033" max="8033" width="4.5703125" style="320" customWidth="1"/>
    <col min="8034" max="8034" width="1.5703125" style="320" customWidth="1"/>
    <col min="8035" max="8035" width="4.5703125" style="320" customWidth="1"/>
    <col min="8036" max="8036" width="1.5703125" style="320" customWidth="1"/>
    <col min="8037" max="8037" width="4.85546875" style="320" customWidth="1"/>
    <col min="8038" max="8038" width="1.5703125" style="320" customWidth="1"/>
    <col min="8039" max="8039" width="4.5703125" style="320" customWidth="1"/>
    <col min="8040" max="8040" width="1.5703125" style="320" customWidth="1"/>
    <col min="8041" max="8041" width="4.85546875" style="320" customWidth="1"/>
    <col min="8042" max="8042" width="1.5703125" style="320" customWidth="1"/>
    <col min="8043" max="8043" width="4.85546875" style="320" customWidth="1"/>
    <col min="8044" max="8044" width="3" style="320" customWidth="1"/>
    <col min="8045" max="8045" width="8" style="320" customWidth="1"/>
    <col min="8046" max="8046" width="18.5703125" style="320" customWidth="1"/>
    <col min="8047" max="8050" width="8" style="320" customWidth="1"/>
    <col min="8051" max="8192" width="8" style="320"/>
    <col min="8193" max="8194" width="0" style="320" hidden="1" customWidth="1"/>
    <col min="8195" max="8195" width="9.42578125" style="320" customWidth="1"/>
    <col min="8196" max="8196" width="30.42578125" style="320" customWidth="1"/>
    <col min="8197" max="8197" width="8.5703125" style="320" customWidth="1"/>
    <col min="8198" max="8198" width="10" style="320" customWidth="1"/>
    <col min="8199" max="8199" width="1.5703125" style="320" customWidth="1"/>
    <col min="8200" max="8200" width="6" style="320" customWidth="1"/>
    <col min="8201" max="8201" width="1.5703125" style="320" customWidth="1"/>
    <col min="8202" max="8202" width="6" style="320" customWidth="1"/>
    <col min="8203" max="8203" width="1.5703125" style="320" customWidth="1"/>
    <col min="8204" max="8204" width="6.140625" style="320" customWidth="1"/>
    <col min="8205" max="8205" width="1.5703125" style="320" customWidth="1"/>
    <col min="8206" max="8206" width="6.140625" style="320" customWidth="1"/>
    <col min="8207" max="8207" width="1.5703125" style="320" customWidth="1"/>
    <col min="8208" max="8208" width="6.140625" style="320" customWidth="1"/>
    <col min="8209" max="8209" width="1.5703125" style="320" customWidth="1"/>
    <col min="8210" max="8210" width="6" style="320" customWidth="1"/>
    <col min="8211" max="8211" width="1.5703125" style="320" customWidth="1"/>
    <col min="8212" max="8212" width="6" style="320" customWidth="1"/>
    <col min="8213" max="8213" width="1.5703125" style="320" customWidth="1"/>
    <col min="8214" max="8214" width="7.42578125" style="320" customWidth="1"/>
    <col min="8215" max="8215" width="1.42578125" style="320" customWidth="1"/>
    <col min="8216" max="8216" width="7.42578125" style="320" customWidth="1"/>
    <col min="8217" max="8217" width="1.42578125" style="320" customWidth="1"/>
    <col min="8218" max="8218" width="7.42578125" style="320" customWidth="1"/>
    <col min="8219" max="8219" width="1.42578125" style="320" customWidth="1"/>
    <col min="8220" max="8220" width="7.42578125" style="320" customWidth="1"/>
    <col min="8221" max="8221" width="1.42578125" style="320" customWidth="1"/>
    <col min="8222" max="8222" width="7.42578125" style="320" customWidth="1"/>
    <col min="8223" max="8223" width="1.42578125" style="320" customWidth="1"/>
    <col min="8224" max="8224" width="7.42578125" style="320" customWidth="1"/>
    <col min="8225" max="8225" width="1.42578125" style="320" customWidth="1"/>
    <col min="8226" max="8226" width="7.42578125" style="320" customWidth="1"/>
    <col min="8227" max="8227" width="1.42578125" style="320" customWidth="1"/>
    <col min="8228" max="8228" width="7.42578125" style="320" customWidth="1"/>
    <col min="8229" max="8229" width="1.42578125" style="320" customWidth="1"/>
    <col min="8230" max="8230" width="7.42578125" style="320" customWidth="1"/>
    <col min="8231" max="8231" width="1.42578125" style="320" customWidth="1"/>
    <col min="8232" max="8232" width="7.42578125" style="320" customWidth="1"/>
    <col min="8233" max="8233" width="1.42578125" style="320" customWidth="1"/>
    <col min="8234" max="8234" width="7.42578125" style="320" customWidth="1"/>
    <col min="8235" max="8235" width="1.42578125" style="320" customWidth="1"/>
    <col min="8236" max="8236" width="7.42578125" style="320" customWidth="1"/>
    <col min="8237" max="8237" width="1.42578125" style="320" customWidth="1"/>
    <col min="8238" max="8238" width="7.42578125" style="320" customWidth="1"/>
    <col min="8239" max="8239" width="1.42578125" style="320" customWidth="1"/>
    <col min="8240" max="8240" width="7.42578125" style="320" customWidth="1"/>
    <col min="8241" max="8241" width="1.42578125" style="320" customWidth="1"/>
    <col min="8242" max="8242" width="7.42578125" style="320" customWidth="1"/>
    <col min="8243" max="8243" width="1.42578125" style="320" customWidth="1"/>
    <col min="8244" max="8244" width="7.42578125" style="320" customWidth="1"/>
    <col min="8245" max="8245" width="1.42578125" style="320" customWidth="1"/>
    <col min="8246" max="8246" width="7.42578125" style="320" customWidth="1"/>
    <col min="8247" max="8247" width="1.42578125" style="320" customWidth="1"/>
    <col min="8248" max="8248" width="1.5703125" style="320" customWidth="1"/>
    <col min="8249" max="8249" width="5.5703125" style="320" customWidth="1"/>
    <col min="8250" max="8250" width="5.85546875" style="320" customWidth="1"/>
    <col min="8251" max="8251" width="29.5703125" style="320" customWidth="1"/>
    <col min="8252" max="8252" width="8" style="320" customWidth="1"/>
    <col min="8253" max="8253" width="9.5703125" style="320" customWidth="1"/>
    <col min="8254" max="8255" width="4.5703125" style="320" customWidth="1"/>
    <col min="8256" max="8256" width="1.5703125" style="320" customWidth="1"/>
    <col min="8257" max="8257" width="4.5703125" style="320" customWidth="1"/>
    <col min="8258" max="8258" width="1.5703125" style="320" customWidth="1"/>
    <col min="8259" max="8259" width="4.5703125" style="320" customWidth="1"/>
    <col min="8260" max="8260" width="1.5703125" style="320" customWidth="1"/>
    <col min="8261" max="8261" width="4.5703125" style="320" customWidth="1"/>
    <col min="8262" max="8262" width="1.5703125" style="320" customWidth="1"/>
    <col min="8263" max="8263" width="4.5703125" style="320" customWidth="1"/>
    <col min="8264" max="8264" width="1.5703125" style="320" customWidth="1"/>
    <col min="8265" max="8265" width="4.5703125" style="320" customWidth="1"/>
    <col min="8266" max="8266" width="1.5703125" style="320" customWidth="1"/>
    <col min="8267" max="8267" width="4.5703125" style="320" customWidth="1"/>
    <col min="8268" max="8268" width="1.5703125" style="320" customWidth="1"/>
    <col min="8269" max="8269" width="4.5703125" style="320" customWidth="1"/>
    <col min="8270" max="8270" width="1.5703125" style="320" customWidth="1"/>
    <col min="8271" max="8271" width="4.5703125" style="320" customWidth="1"/>
    <col min="8272" max="8272" width="1.5703125" style="320" customWidth="1"/>
    <col min="8273" max="8273" width="4.5703125" style="320" customWidth="1"/>
    <col min="8274" max="8274" width="1.5703125" style="320" customWidth="1"/>
    <col min="8275" max="8275" width="4.5703125" style="320" customWidth="1"/>
    <col min="8276" max="8276" width="1.5703125" style="320" customWidth="1"/>
    <col min="8277" max="8277" width="4.5703125" style="320" customWidth="1"/>
    <col min="8278" max="8278" width="1.5703125" style="320" customWidth="1"/>
    <col min="8279" max="8279" width="4.5703125" style="320" customWidth="1"/>
    <col min="8280" max="8280" width="1.5703125" style="320" customWidth="1"/>
    <col min="8281" max="8281" width="4.5703125" style="320" customWidth="1"/>
    <col min="8282" max="8282" width="1.5703125" style="320" customWidth="1"/>
    <col min="8283" max="8283" width="4.5703125" style="320" customWidth="1"/>
    <col min="8284" max="8284" width="1.5703125" style="320" customWidth="1"/>
    <col min="8285" max="8285" width="4.5703125" style="320" customWidth="1"/>
    <col min="8286" max="8286" width="1.5703125" style="320" customWidth="1"/>
    <col min="8287" max="8287" width="4.5703125" style="320" customWidth="1"/>
    <col min="8288" max="8288" width="1.5703125" style="320" customWidth="1"/>
    <col min="8289" max="8289" width="4.5703125" style="320" customWidth="1"/>
    <col min="8290" max="8290" width="1.5703125" style="320" customWidth="1"/>
    <col min="8291" max="8291" width="4.5703125" style="320" customWidth="1"/>
    <col min="8292" max="8292" width="1.5703125" style="320" customWidth="1"/>
    <col min="8293" max="8293" width="4.85546875" style="320" customWidth="1"/>
    <col min="8294" max="8294" width="1.5703125" style="320" customWidth="1"/>
    <col min="8295" max="8295" width="4.5703125" style="320" customWidth="1"/>
    <col min="8296" max="8296" width="1.5703125" style="320" customWidth="1"/>
    <col min="8297" max="8297" width="4.85546875" style="320" customWidth="1"/>
    <col min="8298" max="8298" width="1.5703125" style="320" customWidth="1"/>
    <col min="8299" max="8299" width="4.85546875" style="320" customWidth="1"/>
    <col min="8300" max="8300" width="3" style="320" customWidth="1"/>
    <col min="8301" max="8301" width="8" style="320" customWidth="1"/>
    <col min="8302" max="8302" width="18.5703125" style="320" customWidth="1"/>
    <col min="8303" max="8306" width="8" style="320" customWidth="1"/>
    <col min="8307" max="8448" width="8" style="320"/>
    <col min="8449" max="8450" width="0" style="320" hidden="1" customWidth="1"/>
    <col min="8451" max="8451" width="9.42578125" style="320" customWidth="1"/>
    <col min="8452" max="8452" width="30.42578125" style="320" customWidth="1"/>
    <col min="8453" max="8453" width="8.5703125" style="320" customWidth="1"/>
    <col min="8454" max="8454" width="10" style="320" customWidth="1"/>
    <col min="8455" max="8455" width="1.5703125" style="320" customWidth="1"/>
    <col min="8456" max="8456" width="6" style="320" customWidth="1"/>
    <col min="8457" max="8457" width="1.5703125" style="320" customWidth="1"/>
    <col min="8458" max="8458" width="6" style="320" customWidth="1"/>
    <col min="8459" max="8459" width="1.5703125" style="320" customWidth="1"/>
    <col min="8460" max="8460" width="6.140625" style="320" customWidth="1"/>
    <col min="8461" max="8461" width="1.5703125" style="320" customWidth="1"/>
    <col min="8462" max="8462" width="6.140625" style="320" customWidth="1"/>
    <col min="8463" max="8463" width="1.5703125" style="320" customWidth="1"/>
    <col min="8464" max="8464" width="6.140625" style="320" customWidth="1"/>
    <col min="8465" max="8465" width="1.5703125" style="320" customWidth="1"/>
    <col min="8466" max="8466" width="6" style="320" customWidth="1"/>
    <col min="8467" max="8467" width="1.5703125" style="320" customWidth="1"/>
    <col min="8468" max="8468" width="6" style="320" customWidth="1"/>
    <col min="8469" max="8469" width="1.5703125" style="320" customWidth="1"/>
    <col min="8470" max="8470" width="7.42578125" style="320" customWidth="1"/>
    <col min="8471" max="8471" width="1.42578125" style="320" customWidth="1"/>
    <col min="8472" max="8472" width="7.42578125" style="320" customWidth="1"/>
    <col min="8473" max="8473" width="1.42578125" style="320" customWidth="1"/>
    <col min="8474" max="8474" width="7.42578125" style="320" customWidth="1"/>
    <col min="8475" max="8475" width="1.42578125" style="320" customWidth="1"/>
    <col min="8476" max="8476" width="7.42578125" style="320" customWidth="1"/>
    <col min="8477" max="8477" width="1.42578125" style="320" customWidth="1"/>
    <col min="8478" max="8478" width="7.42578125" style="320" customWidth="1"/>
    <col min="8479" max="8479" width="1.42578125" style="320" customWidth="1"/>
    <col min="8480" max="8480" width="7.42578125" style="320" customWidth="1"/>
    <col min="8481" max="8481" width="1.42578125" style="320" customWidth="1"/>
    <col min="8482" max="8482" width="7.42578125" style="320" customWidth="1"/>
    <col min="8483" max="8483" width="1.42578125" style="320" customWidth="1"/>
    <col min="8484" max="8484" width="7.42578125" style="320" customWidth="1"/>
    <col min="8485" max="8485" width="1.42578125" style="320" customWidth="1"/>
    <col min="8486" max="8486" width="7.42578125" style="320" customWidth="1"/>
    <col min="8487" max="8487" width="1.42578125" style="320" customWidth="1"/>
    <col min="8488" max="8488" width="7.42578125" style="320" customWidth="1"/>
    <col min="8489" max="8489" width="1.42578125" style="320" customWidth="1"/>
    <col min="8490" max="8490" width="7.42578125" style="320" customWidth="1"/>
    <col min="8491" max="8491" width="1.42578125" style="320" customWidth="1"/>
    <col min="8492" max="8492" width="7.42578125" style="320" customWidth="1"/>
    <col min="8493" max="8493" width="1.42578125" style="320" customWidth="1"/>
    <col min="8494" max="8494" width="7.42578125" style="320" customWidth="1"/>
    <col min="8495" max="8495" width="1.42578125" style="320" customWidth="1"/>
    <col min="8496" max="8496" width="7.42578125" style="320" customWidth="1"/>
    <col min="8497" max="8497" width="1.42578125" style="320" customWidth="1"/>
    <col min="8498" max="8498" width="7.42578125" style="320" customWidth="1"/>
    <col min="8499" max="8499" width="1.42578125" style="320" customWidth="1"/>
    <col min="8500" max="8500" width="7.42578125" style="320" customWidth="1"/>
    <col min="8501" max="8501" width="1.42578125" style="320" customWidth="1"/>
    <col min="8502" max="8502" width="7.42578125" style="320" customWidth="1"/>
    <col min="8503" max="8503" width="1.42578125" style="320" customWidth="1"/>
    <col min="8504" max="8504" width="1.5703125" style="320" customWidth="1"/>
    <col min="8505" max="8505" width="5.5703125" style="320" customWidth="1"/>
    <col min="8506" max="8506" width="5.85546875" style="320" customWidth="1"/>
    <col min="8507" max="8507" width="29.5703125" style="320" customWidth="1"/>
    <col min="8508" max="8508" width="8" style="320" customWidth="1"/>
    <col min="8509" max="8509" width="9.5703125" style="320" customWidth="1"/>
    <col min="8510" max="8511" width="4.5703125" style="320" customWidth="1"/>
    <col min="8512" max="8512" width="1.5703125" style="320" customWidth="1"/>
    <col min="8513" max="8513" width="4.5703125" style="320" customWidth="1"/>
    <col min="8514" max="8514" width="1.5703125" style="320" customWidth="1"/>
    <col min="8515" max="8515" width="4.5703125" style="320" customWidth="1"/>
    <col min="8516" max="8516" width="1.5703125" style="320" customWidth="1"/>
    <col min="8517" max="8517" width="4.5703125" style="320" customWidth="1"/>
    <col min="8518" max="8518" width="1.5703125" style="320" customWidth="1"/>
    <col min="8519" max="8519" width="4.5703125" style="320" customWidth="1"/>
    <col min="8520" max="8520" width="1.5703125" style="320" customWidth="1"/>
    <col min="8521" max="8521" width="4.5703125" style="320" customWidth="1"/>
    <col min="8522" max="8522" width="1.5703125" style="320" customWidth="1"/>
    <col min="8523" max="8523" width="4.5703125" style="320" customWidth="1"/>
    <col min="8524" max="8524" width="1.5703125" style="320" customWidth="1"/>
    <col min="8525" max="8525" width="4.5703125" style="320" customWidth="1"/>
    <col min="8526" max="8526" width="1.5703125" style="320" customWidth="1"/>
    <col min="8527" max="8527" width="4.5703125" style="320" customWidth="1"/>
    <col min="8528" max="8528" width="1.5703125" style="320" customWidth="1"/>
    <col min="8529" max="8529" width="4.5703125" style="320" customWidth="1"/>
    <col min="8530" max="8530" width="1.5703125" style="320" customWidth="1"/>
    <col min="8531" max="8531" width="4.5703125" style="320" customWidth="1"/>
    <col min="8532" max="8532" width="1.5703125" style="320" customWidth="1"/>
    <col min="8533" max="8533" width="4.5703125" style="320" customWidth="1"/>
    <col min="8534" max="8534" width="1.5703125" style="320" customWidth="1"/>
    <col min="8535" max="8535" width="4.5703125" style="320" customWidth="1"/>
    <col min="8536" max="8536" width="1.5703125" style="320" customWidth="1"/>
    <col min="8537" max="8537" width="4.5703125" style="320" customWidth="1"/>
    <col min="8538" max="8538" width="1.5703125" style="320" customWidth="1"/>
    <col min="8539" max="8539" width="4.5703125" style="320" customWidth="1"/>
    <col min="8540" max="8540" width="1.5703125" style="320" customWidth="1"/>
    <col min="8541" max="8541" width="4.5703125" style="320" customWidth="1"/>
    <col min="8542" max="8542" width="1.5703125" style="320" customWidth="1"/>
    <col min="8543" max="8543" width="4.5703125" style="320" customWidth="1"/>
    <col min="8544" max="8544" width="1.5703125" style="320" customWidth="1"/>
    <col min="8545" max="8545" width="4.5703125" style="320" customWidth="1"/>
    <col min="8546" max="8546" width="1.5703125" style="320" customWidth="1"/>
    <col min="8547" max="8547" width="4.5703125" style="320" customWidth="1"/>
    <col min="8548" max="8548" width="1.5703125" style="320" customWidth="1"/>
    <col min="8549" max="8549" width="4.85546875" style="320" customWidth="1"/>
    <col min="8550" max="8550" width="1.5703125" style="320" customWidth="1"/>
    <col min="8551" max="8551" width="4.5703125" style="320" customWidth="1"/>
    <col min="8552" max="8552" width="1.5703125" style="320" customWidth="1"/>
    <col min="8553" max="8553" width="4.85546875" style="320" customWidth="1"/>
    <col min="8554" max="8554" width="1.5703125" style="320" customWidth="1"/>
    <col min="8555" max="8555" width="4.85546875" style="320" customWidth="1"/>
    <col min="8556" max="8556" width="3" style="320" customWidth="1"/>
    <col min="8557" max="8557" width="8" style="320" customWidth="1"/>
    <col min="8558" max="8558" width="18.5703125" style="320" customWidth="1"/>
    <col min="8559" max="8562" width="8" style="320" customWidth="1"/>
    <col min="8563" max="8704" width="8" style="320"/>
    <col min="8705" max="8706" width="0" style="320" hidden="1" customWidth="1"/>
    <col min="8707" max="8707" width="9.42578125" style="320" customWidth="1"/>
    <col min="8708" max="8708" width="30.42578125" style="320" customWidth="1"/>
    <col min="8709" max="8709" width="8.5703125" style="320" customWidth="1"/>
    <col min="8710" max="8710" width="10" style="320" customWidth="1"/>
    <col min="8711" max="8711" width="1.5703125" style="320" customWidth="1"/>
    <col min="8712" max="8712" width="6" style="320" customWidth="1"/>
    <col min="8713" max="8713" width="1.5703125" style="320" customWidth="1"/>
    <col min="8714" max="8714" width="6" style="320" customWidth="1"/>
    <col min="8715" max="8715" width="1.5703125" style="320" customWidth="1"/>
    <col min="8716" max="8716" width="6.140625" style="320" customWidth="1"/>
    <col min="8717" max="8717" width="1.5703125" style="320" customWidth="1"/>
    <col min="8718" max="8718" width="6.140625" style="320" customWidth="1"/>
    <col min="8719" max="8719" width="1.5703125" style="320" customWidth="1"/>
    <col min="8720" max="8720" width="6.140625" style="320" customWidth="1"/>
    <col min="8721" max="8721" width="1.5703125" style="320" customWidth="1"/>
    <col min="8722" max="8722" width="6" style="320" customWidth="1"/>
    <col min="8723" max="8723" width="1.5703125" style="320" customWidth="1"/>
    <col min="8724" max="8724" width="6" style="320" customWidth="1"/>
    <col min="8725" max="8725" width="1.5703125" style="320" customWidth="1"/>
    <col min="8726" max="8726" width="7.42578125" style="320" customWidth="1"/>
    <col min="8727" max="8727" width="1.42578125" style="320" customWidth="1"/>
    <col min="8728" max="8728" width="7.42578125" style="320" customWidth="1"/>
    <col min="8729" max="8729" width="1.42578125" style="320" customWidth="1"/>
    <col min="8730" max="8730" width="7.42578125" style="320" customWidth="1"/>
    <col min="8731" max="8731" width="1.42578125" style="320" customWidth="1"/>
    <col min="8732" max="8732" width="7.42578125" style="320" customWidth="1"/>
    <col min="8733" max="8733" width="1.42578125" style="320" customWidth="1"/>
    <col min="8734" max="8734" width="7.42578125" style="320" customWidth="1"/>
    <col min="8735" max="8735" width="1.42578125" style="320" customWidth="1"/>
    <col min="8736" max="8736" width="7.42578125" style="320" customWidth="1"/>
    <col min="8737" max="8737" width="1.42578125" style="320" customWidth="1"/>
    <col min="8738" max="8738" width="7.42578125" style="320" customWidth="1"/>
    <col min="8739" max="8739" width="1.42578125" style="320" customWidth="1"/>
    <col min="8740" max="8740" width="7.42578125" style="320" customWidth="1"/>
    <col min="8741" max="8741" width="1.42578125" style="320" customWidth="1"/>
    <col min="8742" max="8742" width="7.42578125" style="320" customWidth="1"/>
    <col min="8743" max="8743" width="1.42578125" style="320" customWidth="1"/>
    <col min="8744" max="8744" width="7.42578125" style="320" customWidth="1"/>
    <col min="8745" max="8745" width="1.42578125" style="320" customWidth="1"/>
    <col min="8746" max="8746" width="7.42578125" style="320" customWidth="1"/>
    <col min="8747" max="8747" width="1.42578125" style="320" customWidth="1"/>
    <col min="8748" max="8748" width="7.42578125" style="320" customWidth="1"/>
    <col min="8749" max="8749" width="1.42578125" style="320" customWidth="1"/>
    <col min="8750" max="8750" width="7.42578125" style="320" customWidth="1"/>
    <col min="8751" max="8751" width="1.42578125" style="320" customWidth="1"/>
    <col min="8752" max="8752" width="7.42578125" style="320" customWidth="1"/>
    <col min="8753" max="8753" width="1.42578125" style="320" customWidth="1"/>
    <col min="8754" max="8754" width="7.42578125" style="320" customWidth="1"/>
    <col min="8755" max="8755" width="1.42578125" style="320" customWidth="1"/>
    <col min="8756" max="8756" width="7.42578125" style="320" customWidth="1"/>
    <col min="8757" max="8757" width="1.42578125" style="320" customWidth="1"/>
    <col min="8758" max="8758" width="7.42578125" style="320" customWidth="1"/>
    <col min="8759" max="8759" width="1.42578125" style="320" customWidth="1"/>
    <col min="8760" max="8760" width="1.5703125" style="320" customWidth="1"/>
    <col min="8761" max="8761" width="5.5703125" style="320" customWidth="1"/>
    <col min="8762" max="8762" width="5.85546875" style="320" customWidth="1"/>
    <col min="8763" max="8763" width="29.5703125" style="320" customWidth="1"/>
    <col min="8764" max="8764" width="8" style="320" customWidth="1"/>
    <col min="8765" max="8765" width="9.5703125" style="320" customWidth="1"/>
    <col min="8766" max="8767" width="4.5703125" style="320" customWidth="1"/>
    <col min="8768" max="8768" width="1.5703125" style="320" customWidth="1"/>
    <col min="8769" max="8769" width="4.5703125" style="320" customWidth="1"/>
    <col min="8770" max="8770" width="1.5703125" style="320" customWidth="1"/>
    <col min="8771" max="8771" width="4.5703125" style="320" customWidth="1"/>
    <col min="8772" max="8772" width="1.5703125" style="320" customWidth="1"/>
    <col min="8773" max="8773" width="4.5703125" style="320" customWidth="1"/>
    <col min="8774" max="8774" width="1.5703125" style="320" customWidth="1"/>
    <col min="8775" max="8775" width="4.5703125" style="320" customWidth="1"/>
    <col min="8776" max="8776" width="1.5703125" style="320" customWidth="1"/>
    <col min="8777" max="8777" width="4.5703125" style="320" customWidth="1"/>
    <col min="8778" max="8778" width="1.5703125" style="320" customWidth="1"/>
    <col min="8779" max="8779" width="4.5703125" style="320" customWidth="1"/>
    <col min="8780" max="8780" width="1.5703125" style="320" customWidth="1"/>
    <col min="8781" max="8781" width="4.5703125" style="320" customWidth="1"/>
    <col min="8782" max="8782" width="1.5703125" style="320" customWidth="1"/>
    <col min="8783" max="8783" width="4.5703125" style="320" customWidth="1"/>
    <col min="8784" max="8784" width="1.5703125" style="320" customWidth="1"/>
    <col min="8785" max="8785" width="4.5703125" style="320" customWidth="1"/>
    <col min="8786" max="8786" width="1.5703125" style="320" customWidth="1"/>
    <col min="8787" max="8787" width="4.5703125" style="320" customWidth="1"/>
    <col min="8788" max="8788" width="1.5703125" style="320" customWidth="1"/>
    <col min="8789" max="8789" width="4.5703125" style="320" customWidth="1"/>
    <col min="8790" max="8790" width="1.5703125" style="320" customWidth="1"/>
    <col min="8791" max="8791" width="4.5703125" style="320" customWidth="1"/>
    <col min="8792" max="8792" width="1.5703125" style="320" customWidth="1"/>
    <col min="8793" max="8793" width="4.5703125" style="320" customWidth="1"/>
    <col min="8794" max="8794" width="1.5703125" style="320" customWidth="1"/>
    <col min="8795" max="8795" width="4.5703125" style="320" customWidth="1"/>
    <col min="8796" max="8796" width="1.5703125" style="320" customWidth="1"/>
    <col min="8797" max="8797" width="4.5703125" style="320" customWidth="1"/>
    <col min="8798" max="8798" width="1.5703125" style="320" customWidth="1"/>
    <col min="8799" max="8799" width="4.5703125" style="320" customWidth="1"/>
    <col min="8800" max="8800" width="1.5703125" style="320" customWidth="1"/>
    <col min="8801" max="8801" width="4.5703125" style="320" customWidth="1"/>
    <col min="8802" max="8802" width="1.5703125" style="320" customWidth="1"/>
    <col min="8803" max="8803" width="4.5703125" style="320" customWidth="1"/>
    <col min="8804" max="8804" width="1.5703125" style="320" customWidth="1"/>
    <col min="8805" max="8805" width="4.85546875" style="320" customWidth="1"/>
    <col min="8806" max="8806" width="1.5703125" style="320" customWidth="1"/>
    <col min="8807" max="8807" width="4.5703125" style="320" customWidth="1"/>
    <col min="8808" max="8808" width="1.5703125" style="320" customWidth="1"/>
    <col min="8809" max="8809" width="4.85546875" style="320" customWidth="1"/>
    <col min="8810" max="8810" width="1.5703125" style="320" customWidth="1"/>
    <col min="8811" max="8811" width="4.85546875" style="320" customWidth="1"/>
    <col min="8812" max="8812" width="3" style="320" customWidth="1"/>
    <col min="8813" max="8813" width="8" style="320" customWidth="1"/>
    <col min="8814" max="8814" width="18.5703125" style="320" customWidth="1"/>
    <col min="8815" max="8818" width="8" style="320" customWidth="1"/>
    <col min="8819" max="8960" width="8" style="320"/>
    <col min="8961" max="8962" width="0" style="320" hidden="1" customWidth="1"/>
    <col min="8963" max="8963" width="9.42578125" style="320" customWidth="1"/>
    <col min="8964" max="8964" width="30.42578125" style="320" customWidth="1"/>
    <col min="8965" max="8965" width="8.5703125" style="320" customWidth="1"/>
    <col min="8966" max="8966" width="10" style="320" customWidth="1"/>
    <col min="8967" max="8967" width="1.5703125" style="320" customWidth="1"/>
    <col min="8968" max="8968" width="6" style="320" customWidth="1"/>
    <col min="8969" max="8969" width="1.5703125" style="320" customWidth="1"/>
    <col min="8970" max="8970" width="6" style="320" customWidth="1"/>
    <col min="8971" max="8971" width="1.5703125" style="320" customWidth="1"/>
    <col min="8972" max="8972" width="6.140625" style="320" customWidth="1"/>
    <col min="8973" max="8973" width="1.5703125" style="320" customWidth="1"/>
    <col min="8974" max="8974" width="6.140625" style="320" customWidth="1"/>
    <col min="8975" max="8975" width="1.5703125" style="320" customWidth="1"/>
    <col min="8976" max="8976" width="6.140625" style="320" customWidth="1"/>
    <col min="8977" max="8977" width="1.5703125" style="320" customWidth="1"/>
    <col min="8978" max="8978" width="6" style="320" customWidth="1"/>
    <col min="8979" max="8979" width="1.5703125" style="320" customWidth="1"/>
    <col min="8980" max="8980" width="6" style="320" customWidth="1"/>
    <col min="8981" max="8981" width="1.5703125" style="320" customWidth="1"/>
    <col min="8982" max="8982" width="7.42578125" style="320" customWidth="1"/>
    <col min="8983" max="8983" width="1.42578125" style="320" customWidth="1"/>
    <col min="8984" max="8984" width="7.42578125" style="320" customWidth="1"/>
    <col min="8985" max="8985" width="1.42578125" style="320" customWidth="1"/>
    <col min="8986" max="8986" width="7.42578125" style="320" customWidth="1"/>
    <col min="8987" max="8987" width="1.42578125" style="320" customWidth="1"/>
    <col min="8988" max="8988" width="7.42578125" style="320" customWidth="1"/>
    <col min="8989" max="8989" width="1.42578125" style="320" customWidth="1"/>
    <col min="8990" max="8990" width="7.42578125" style="320" customWidth="1"/>
    <col min="8991" max="8991" width="1.42578125" style="320" customWidth="1"/>
    <col min="8992" max="8992" width="7.42578125" style="320" customWidth="1"/>
    <col min="8993" max="8993" width="1.42578125" style="320" customWidth="1"/>
    <col min="8994" max="8994" width="7.42578125" style="320" customWidth="1"/>
    <col min="8995" max="8995" width="1.42578125" style="320" customWidth="1"/>
    <col min="8996" max="8996" width="7.42578125" style="320" customWidth="1"/>
    <col min="8997" max="8997" width="1.42578125" style="320" customWidth="1"/>
    <col min="8998" max="8998" width="7.42578125" style="320" customWidth="1"/>
    <col min="8999" max="8999" width="1.42578125" style="320" customWidth="1"/>
    <col min="9000" max="9000" width="7.42578125" style="320" customWidth="1"/>
    <col min="9001" max="9001" width="1.42578125" style="320" customWidth="1"/>
    <col min="9002" max="9002" width="7.42578125" style="320" customWidth="1"/>
    <col min="9003" max="9003" width="1.42578125" style="320" customWidth="1"/>
    <col min="9004" max="9004" width="7.42578125" style="320" customWidth="1"/>
    <col min="9005" max="9005" width="1.42578125" style="320" customWidth="1"/>
    <col min="9006" max="9006" width="7.42578125" style="320" customWidth="1"/>
    <col min="9007" max="9007" width="1.42578125" style="320" customWidth="1"/>
    <col min="9008" max="9008" width="7.42578125" style="320" customWidth="1"/>
    <col min="9009" max="9009" width="1.42578125" style="320" customWidth="1"/>
    <col min="9010" max="9010" width="7.42578125" style="320" customWidth="1"/>
    <col min="9011" max="9011" width="1.42578125" style="320" customWidth="1"/>
    <col min="9012" max="9012" width="7.42578125" style="320" customWidth="1"/>
    <col min="9013" max="9013" width="1.42578125" style="320" customWidth="1"/>
    <col min="9014" max="9014" width="7.42578125" style="320" customWidth="1"/>
    <col min="9015" max="9015" width="1.42578125" style="320" customWidth="1"/>
    <col min="9016" max="9016" width="1.5703125" style="320" customWidth="1"/>
    <col min="9017" max="9017" width="5.5703125" style="320" customWidth="1"/>
    <col min="9018" max="9018" width="5.85546875" style="320" customWidth="1"/>
    <col min="9019" max="9019" width="29.5703125" style="320" customWidth="1"/>
    <col min="9020" max="9020" width="8" style="320" customWidth="1"/>
    <col min="9021" max="9021" width="9.5703125" style="320" customWidth="1"/>
    <col min="9022" max="9023" width="4.5703125" style="320" customWidth="1"/>
    <col min="9024" max="9024" width="1.5703125" style="320" customWidth="1"/>
    <col min="9025" max="9025" width="4.5703125" style="320" customWidth="1"/>
    <col min="9026" max="9026" width="1.5703125" style="320" customWidth="1"/>
    <col min="9027" max="9027" width="4.5703125" style="320" customWidth="1"/>
    <col min="9028" max="9028" width="1.5703125" style="320" customWidth="1"/>
    <col min="9029" max="9029" width="4.5703125" style="320" customWidth="1"/>
    <col min="9030" max="9030" width="1.5703125" style="320" customWidth="1"/>
    <col min="9031" max="9031" width="4.5703125" style="320" customWidth="1"/>
    <col min="9032" max="9032" width="1.5703125" style="320" customWidth="1"/>
    <col min="9033" max="9033" width="4.5703125" style="320" customWidth="1"/>
    <col min="9034" max="9034" width="1.5703125" style="320" customWidth="1"/>
    <col min="9035" max="9035" width="4.5703125" style="320" customWidth="1"/>
    <col min="9036" max="9036" width="1.5703125" style="320" customWidth="1"/>
    <col min="9037" max="9037" width="4.5703125" style="320" customWidth="1"/>
    <col min="9038" max="9038" width="1.5703125" style="320" customWidth="1"/>
    <col min="9039" max="9039" width="4.5703125" style="320" customWidth="1"/>
    <col min="9040" max="9040" width="1.5703125" style="320" customWidth="1"/>
    <col min="9041" max="9041" width="4.5703125" style="320" customWidth="1"/>
    <col min="9042" max="9042" width="1.5703125" style="320" customWidth="1"/>
    <col min="9043" max="9043" width="4.5703125" style="320" customWidth="1"/>
    <col min="9044" max="9044" width="1.5703125" style="320" customWidth="1"/>
    <col min="9045" max="9045" width="4.5703125" style="320" customWidth="1"/>
    <col min="9046" max="9046" width="1.5703125" style="320" customWidth="1"/>
    <col min="9047" max="9047" width="4.5703125" style="320" customWidth="1"/>
    <col min="9048" max="9048" width="1.5703125" style="320" customWidth="1"/>
    <col min="9049" max="9049" width="4.5703125" style="320" customWidth="1"/>
    <col min="9050" max="9050" width="1.5703125" style="320" customWidth="1"/>
    <col min="9051" max="9051" width="4.5703125" style="320" customWidth="1"/>
    <col min="9052" max="9052" width="1.5703125" style="320" customWidth="1"/>
    <col min="9053" max="9053" width="4.5703125" style="320" customWidth="1"/>
    <col min="9054" max="9054" width="1.5703125" style="320" customWidth="1"/>
    <col min="9055" max="9055" width="4.5703125" style="320" customWidth="1"/>
    <col min="9056" max="9056" width="1.5703125" style="320" customWidth="1"/>
    <col min="9057" max="9057" width="4.5703125" style="320" customWidth="1"/>
    <col min="9058" max="9058" width="1.5703125" style="320" customWidth="1"/>
    <col min="9059" max="9059" width="4.5703125" style="320" customWidth="1"/>
    <col min="9060" max="9060" width="1.5703125" style="320" customWidth="1"/>
    <col min="9061" max="9061" width="4.85546875" style="320" customWidth="1"/>
    <col min="9062" max="9062" width="1.5703125" style="320" customWidth="1"/>
    <col min="9063" max="9063" width="4.5703125" style="320" customWidth="1"/>
    <col min="9064" max="9064" width="1.5703125" style="320" customWidth="1"/>
    <col min="9065" max="9065" width="4.85546875" style="320" customWidth="1"/>
    <col min="9066" max="9066" width="1.5703125" style="320" customWidth="1"/>
    <col min="9067" max="9067" width="4.85546875" style="320" customWidth="1"/>
    <col min="9068" max="9068" width="3" style="320" customWidth="1"/>
    <col min="9069" max="9069" width="8" style="320" customWidth="1"/>
    <col min="9070" max="9070" width="18.5703125" style="320" customWidth="1"/>
    <col min="9071" max="9074" width="8" style="320" customWidth="1"/>
    <col min="9075" max="9216" width="8" style="320"/>
    <col min="9217" max="9218" width="0" style="320" hidden="1" customWidth="1"/>
    <col min="9219" max="9219" width="9.42578125" style="320" customWidth="1"/>
    <col min="9220" max="9220" width="30.42578125" style="320" customWidth="1"/>
    <col min="9221" max="9221" width="8.5703125" style="320" customWidth="1"/>
    <col min="9222" max="9222" width="10" style="320" customWidth="1"/>
    <col min="9223" max="9223" width="1.5703125" style="320" customWidth="1"/>
    <col min="9224" max="9224" width="6" style="320" customWidth="1"/>
    <col min="9225" max="9225" width="1.5703125" style="320" customWidth="1"/>
    <col min="9226" max="9226" width="6" style="320" customWidth="1"/>
    <col min="9227" max="9227" width="1.5703125" style="320" customWidth="1"/>
    <col min="9228" max="9228" width="6.140625" style="320" customWidth="1"/>
    <col min="9229" max="9229" width="1.5703125" style="320" customWidth="1"/>
    <col min="9230" max="9230" width="6.140625" style="320" customWidth="1"/>
    <col min="9231" max="9231" width="1.5703125" style="320" customWidth="1"/>
    <col min="9232" max="9232" width="6.140625" style="320" customWidth="1"/>
    <col min="9233" max="9233" width="1.5703125" style="320" customWidth="1"/>
    <col min="9234" max="9234" width="6" style="320" customWidth="1"/>
    <col min="9235" max="9235" width="1.5703125" style="320" customWidth="1"/>
    <col min="9236" max="9236" width="6" style="320" customWidth="1"/>
    <col min="9237" max="9237" width="1.5703125" style="320" customWidth="1"/>
    <col min="9238" max="9238" width="7.42578125" style="320" customWidth="1"/>
    <col min="9239" max="9239" width="1.42578125" style="320" customWidth="1"/>
    <col min="9240" max="9240" width="7.42578125" style="320" customWidth="1"/>
    <col min="9241" max="9241" width="1.42578125" style="320" customWidth="1"/>
    <col min="9242" max="9242" width="7.42578125" style="320" customWidth="1"/>
    <col min="9243" max="9243" width="1.42578125" style="320" customWidth="1"/>
    <col min="9244" max="9244" width="7.42578125" style="320" customWidth="1"/>
    <col min="9245" max="9245" width="1.42578125" style="320" customWidth="1"/>
    <col min="9246" max="9246" width="7.42578125" style="320" customWidth="1"/>
    <col min="9247" max="9247" width="1.42578125" style="320" customWidth="1"/>
    <col min="9248" max="9248" width="7.42578125" style="320" customWidth="1"/>
    <col min="9249" max="9249" width="1.42578125" style="320" customWidth="1"/>
    <col min="9250" max="9250" width="7.42578125" style="320" customWidth="1"/>
    <col min="9251" max="9251" width="1.42578125" style="320" customWidth="1"/>
    <col min="9252" max="9252" width="7.42578125" style="320" customWidth="1"/>
    <col min="9253" max="9253" width="1.42578125" style="320" customWidth="1"/>
    <col min="9254" max="9254" width="7.42578125" style="320" customWidth="1"/>
    <col min="9255" max="9255" width="1.42578125" style="320" customWidth="1"/>
    <col min="9256" max="9256" width="7.42578125" style="320" customWidth="1"/>
    <col min="9257" max="9257" width="1.42578125" style="320" customWidth="1"/>
    <col min="9258" max="9258" width="7.42578125" style="320" customWidth="1"/>
    <col min="9259" max="9259" width="1.42578125" style="320" customWidth="1"/>
    <col min="9260" max="9260" width="7.42578125" style="320" customWidth="1"/>
    <col min="9261" max="9261" width="1.42578125" style="320" customWidth="1"/>
    <col min="9262" max="9262" width="7.42578125" style="320" customWidth="1"/>
    <col min="9263" max="9263" width="1.42578125" style="320" customWidth="1"/>
    <col min="9264" max="9264" width="7.42578125" style="320" customWidth="1"/>
    <col min="9265" max="9265" width="1.42578125" style="320" customWidth="1"/>
    <col min="9266" max="9266" width="7.42578125" style="320" customWidth="1"/>
    <col min="9267" max="9267" width="1.42578125" style="320" customWidth="1"/>
    <col min="9268" max="9268" width="7.42578125" style="320" customWidth="1"/>
    <col min="9269" max="9269" width="1.42578125" style="320" customWidth="1"/>
    <col min="9270" max="9270" width="7.42578125" style="320" customWidth="1"/>
    <col min="9271" max="9271" width="1.42578125" style="320" customWidth="1"/>
    <col min="9272" max="9272" width="1.5703125" style="320" customWidth="1"/>
    <col min="9273" max="9273" width="5.5703125" style="320" customWidth="1"/>
    <col min="9274" max="9274" width="5.85546875" style="320" customWidth="1"/>
    <col min="9275" max="9275" width="29.5703125" style="320" customWidth="1"/>
    <col min="9276" max="9276" width="8" style="320" customWidth="1"/>
    <col min="9277" max="9277" width="9.5703125" style="320" customWidth="1"/>
    <col min="9278" max="9279" width="4.5703125" style="320" customWidth="1"/>
    <col min="9280" max="9280" width="1.5703125" style="320" customWidth="1"/>
    <col min="9281" max="9281" width="4.5703125" style="320" customWidth="1"/>
    <col min="9282" max="9282" width="1.5703125" style="320" customWidth="1"/>
    <col min="9283" max="9283" width="4.5703125" style="320" customWidth="1"/>
    <col min="9284" max="9284" width="1.5703125" style="320" customWidth="1"/>
    <col min="9285" max="9285" width="4.5703125" style="320" customWidth="1"/>
    <col min="9286" max="9286" width="1.5703125" style="320" customWidth="1"/>
    <col min="9287" max="9287" width="4.5703125" style="320" customWidth="1"/>
    <col min="9288" max="9288" width="1.5703125" style="320" customWidth="1"/>
    <col min="9289" max="9289" width="4.5703125" style="320" customWidth="1"/>
    <col min="9290" max="9290" width="1.5703125" style="320" customWidth="1"/>
    <col min="9291" max="9291" width="4.5703125" style="320" customWidth="1"/>
    <col min="9292" max="9292" width="1.5703125" style="320" customWidth="1"/>
    <col min="9293" max="9293" width="4.5703125" style="320" customWidth="1"/>
    <col min="9294" max="9294" width="1.5703125" style="320" customWidth="1"/>
    <col min="9295" max="9295" width="4.5703125" style="320" customWidth="1"/>
    <col min="9296" max="9296" width="1.5703125" style="320" customWidth="1"/>
    <col min="9297" max="9297" width="4.5703125" style="320" customWidth="1"/>
    <col min="9298" max="9298" width="1.5703125" style="320" customWidth="1"/>
    <col min="9299" max="9299" width="4.5703125" style="320" customWidth="1"/>
    <col min="9300" max="9300" width="1.5703125" style="320" customWidth="1"/>
    <col min="9301" max="9301" width="4.5703125" style="320" customWidth="1"/>
    <col min="9302" max="9302" width="1.5703125" style="320" customWidth="1"/>
    <col min="9303" max="9303" width="4.5703125" style="320" customWidth="1"/>
    <col min="9304" max="9304" width="1.5703125" style="320" customWidth="1"/>
    <col min="9305" max="9305" width="4.5703125" style="320" customWidth="1"/>
    <col min="9306" max="9306" width="1.5703125" style="320" customWidth="1"/>
    <col min="9307" max="9307" width="4.5703125" style="320" customWidth="1"/>
    <col min="9308" max="9308" width="1.5703125" style="320" customWidth="1"/>
    <col min="9309" max="9309" width="4.5703125" style="320" customWidth="1"/>
    <col min="9310" max="9310" width="1.5703125" style="320" customWidth="1"/>
    <col min="9311" max="9311" width="4.5703125" style="320" customWidth="1"/>
    <col min="9312" max="9312" width="1.5703125" style="320" customWidth="1"/>
    <col min="9313" max="9313" width="4.5703125" style="320" customWidth="1"/>
    <col min="9314" max="9314" width="1.5703125" style="320" customWidth="1"/>
    <col min="9315" max="9315" width="4.5703125" style="320" customWidth="1"/>
    <col min="9316" max="9316" width="1.5703125" style="320" customWidth="1"/>
    <col min="9317" max="9317" width="4.85546875" style="320" customWidth="1"/>
    <col min="9318" max="9318" width="1.5703125" style="320" customWidth="1"/>
    <col min="9319" max="9319" width="4.5703125" style="320" customWidth="1"/>
    <col min="9320" max="9320" width="1.5703125" style="320" customWidth="1"/>
    <col min="9321" max="9321" width="4.85546875" style="320" customWidth="1"/>
    <col min="9322" max="9322" width="1.5703125" style="320" customWidth="1"/>
    <col min="9323" max="9323" width="4.85546875" style="320" customWidth="1"/>
    <col min="9324" max="9324" width="3" style="320" customWidth="1"/>
    <col min="9325" max="9325" width="8" style="320" customWidth="1"/>
    <col min="9326" max="9326" width="18.5703125" style="320" customWidth="1"/>
    <col min="9327" max="9330" width="8" style="320" customWidth="1"/>
    <col min="9331" max="9472" width="8" style="320"/>
    <col min="9473" max="9474" width="0" style="320" hidden="1" customWidth="1"/>
    <col min="9475" max="9475" width="9.42578125" style="320" customWidth="1"/>
    <col min="9476" max="9476" width="30.42578125" style="320" customWidth="1"/>
    <col min="9477" max="9477" width="8.5703125" style="320" customWidth="1"/>
    <col min="9478" max="9478" width="10" style="320" customWidth="1"/>
    <col min="9479" max="9479" width="1.5703125" style="320" customWidth="1"/>
    <col min="9480" max="9480" width="6" style="320" customWidth="1"/>
    <col min="9481" max="9481" width="1.5703125" style="320" customWidth="1"/>
    <col min="9482" max="9482" width="6" style="320" customWidth="1"/>
    <col min="9483" max="9483" width="1.5703125" style="320" customWidth="1"/>
    <col min="9484" max="9484" width="6.140625" style="320" customWidth="1"/>
    <col min="9485" max="9485" width="1.5703125" style="320" customWidth="1"/>
    <col min="9486" max="9486" width="6.140625" style="320" customWidth="1"/>
    <col min="9487" max="9487" width="1.5703125" style="320" customWidth="1"/>
    <col min="9488" max="9488" width="6.140625" style="320" customWidth="1"/>
    <col min="9489" max="9489" width="1.5703125" style="320" customWidth="1"/>
    <col min="9490" max="9490" width="6" style="320" customWidth="1"/>
    <col min="9491" max="9491" width="1.5703125" style="320" customWidth="1"/>
    <col min="9492" max="9492" width="6" style="320" customWidth="1"/>
    <col min="9493" max="9493" width="1.5703125" style="320" customWidth="1"/>
    <col min="9494" max="9494" width="7.42578125" style="320" customWidth="1"/>
    <col min="9495" max="9495" width="1.42578125" style="320" customWidth="1"/>
    <col min="9496" max="9496" width="7.42578125" style="320" customWidth="1"/>
    <col min="9497" max="9497" width="1.42578125" style="320" customWidth="1"/>
    <col min="9498" max="9498" width="7.42578125" style="320" customWidth="1"/>
    <col min="9499" max="9499" width="1.42578125" style="320" customWidth="1"/>
    <col min="9500" max="9500" width="7.42578125" style="320" customWidth="1"/>
    <col min="9501" max="9501" width="1.42578125" style="320" customWidth="1"/>
    <col min="9502" max="9502" width="7.42578125" style="320" customWidth="1"/>
    <col min="9503" max="9503" width="1.42578125" style="320" customWidth="1"/>
    <col min="9504" max="9504" width="7.42578125" style="320" customWidth="1"/>
    <col min="9505" max="9505" width="1.42578125" style="320" customWidth="1"/>
    <col min="9506" max="9506" width="7.42578125" style="320" customWidth="1"/>
    <col min="9507" max="9507" width="1.42578125" style="320" customWidth="1"/>
    <col min="9508" max="9508" width="7.42578125" style="320" customWidth="1"/>
    <col min="9509" max="9509" width="1.42578125" style="320" customWidth="1"/>
    <col min="9510" max="9510" width="7.42578125" style="320" customWidth="1"/>
    <col min="9511" max="9511" width="1.42578125" style="320" customWidth="1"/>
    <col min="9512" max="9512" width="7.42578125" style="320" customWidth="1"/>
    <col min="9513" max="9513" width="1.42578125" style="320" customWidth="1"/>
    <col min="9514" max="9514" width="7.42578125" style="320" customWidth="1"/>
    <col min="9515" max="9515" width="1.42578125" style="320" customWidth="1"/>
    <col min="9516" max="9516" width="7.42578125" style="320" customWidth="1"/>
    <col min="9517" max="9517" width="1.42578125" style="320" customWidth="1"/>
    <col min="9518" max="9518" width="7.42578125" style="320" customWidth="1"/>
    <col min="9519" max="9519" width="1.42578125" style="320" customWidth="1"/>
    <col min="9520" max="9520" width="7.42578125" style="320" customWidth="1"/>
    <col min="9521" max="9521" width="1.42578125" style="320" customWidth="1"/>
    <col min="9522" max="9522" width="7.42578125" style="320" customWidth="1"/>
    <col min="9523" max="9523" width="1.42578125" style="320" customWidth="1"/>
    <col min="9524" max="9524" width="7.42578125" style="320" customWidth="1"/>
    <col min="9525" max="9525" width="1.42578125" style="320" customWidth="1"/>
    <col min="9526" max="9526" width="7.42578125" style="320" customWidth="1"/>
    <col min="9527" max="9527" width="1.42578125" style="320" customWidth="1"/>
    <col min="9528" max="9528" width="1.5703125" style="320" customWidth="1"/>
    <col min="9529" max="9529" width="5.5703125" style="320" customWidth="1"/>
    <col min="9530" max="9530" width="5.85546875" style="320" customWidth="1"/>
    <col min="9531" max="9531" width="29.5703125" style="320" customWidth="1"/>
    <col min="9532" max="9532" width="8" style="320" customWidth="1"/>
    <col min="9533" max="9533" width="9.5703125" style="320" customWidth="1"/>
    <col min="9534" max="9535" width="4.5703125" style="320" customWidth="1"/>
    <col min="9536" max="9536" width="1.5703125" style="320" customWidth="1"/>
    <col min="9537" max="9537" width="4.5703125" style="320" customWidth="1"/>
    <col min="9538" max="9538" width="1.5703125" style="320" customWidth="1"/>
    <col min="9539" max="9539" width="4.5703125" style="320" customWidth="1"/>
    <col min="9540" max="9540" width="1.5703125" style="320" customWidth="1"/>
    <col min="9541" max="9541" width="4.5703125" style="320" customWidth="1"/>
    <col min="9542" max="9542" width="1.5703125" style="320" customWidth="1"/>
    <col min="9543" max="9543" width="4.5703125" style="320" customWidth="1"/>
    <col min="9544" max="9544" width="1.5703125" style="320" customWidth="1"/>
    <col min="9545" max="9545" width="4.5703125" style="320" customWidth="1"/>
    <col min="9546" max="9546" width="1.5703125" style="320" customWidth="1"/>
    <col min="9547" max="9547" width="4.5703125" style="320" customWidth="1"/>
    <col min="9548" max="9548" width="1.5703125" style="320" customWidth="1"/>
    <col min="9549" max="9549" width="4.5703125" style="320" customWidth="1"/>
    <col min="9550" max="9550" width="1.5703125" style="320" customWidth="1"/>
    <col min="9551" max="9551" width="4.5703125" style="320" customWidth="1"/>
    <col min="9552" max="9552" width="1.5703125" style="320" customWidth="1"/>
    <col min="9553" max="9553" width="4.5703125" style="320" customWidth="1"/>
    <col min="9554" max="9554" width="1.5703125" style="320" customWidth="1"/>
    <col min="9555" max="9555" width="4.5703125" style="320" customWidth="1"/>
    <col min="9556" max="9556" width="1.5703125" style="320" customWidth="1"/>
    <col min="9557" max="9557" width="4.5703125" style="320" customWidth="1"/>
    <col min="9558" max="9558" width="1.5703125" style="320" customWidth="1"/>
    <col min="9559" max="9559" width="4.5703125" style="320" customWidth="1"/>
    <col min="9560" max="9560" width="1.5703125" style="320" customWidth="1"/>
    <col min="9561" max="9561" width="4.5703125" style="320" customWidth="1"/>
    <col min="9562" max="9562" width="1.5703125" style="320" customWidth="1"/>
    <col min="9563" max="9563" width="4.5703125" style="320" customWidth="1"/>
    <col min="9564" max="9564" width="1.5703125" style="320" customWidth="1"/>
    <col min="9565" max="9565" width="4.5703125" style="320" customWidth="1"/>
    <col min="9566" max="9566" width="1.5703125" style="320" customWidth="1"/>
    <col min="9567" max="9567" width="4.5703125" style="320" customWidth="1"/>
    <col min="9568" max="9568" width="1.5703125" style="320" customWidth="1"/>
    <col min="9569" max="9569" width="4.5703125" style="320" customWidth="1"/>
    <col min="9570" max="9570" width="1.5703125" style="320" customWidth="1"/>
    <col min="9571" max="9571" width="4.5703125" style="320" customWidth="1"/>
    <col min="9572" max="9572" width="1.5703125" style="320" customWidth="1"/>
    <col min="9573" max="9573" width="4.85546875" style="320" customWidth="1"/>
    <col min="9574" max="9574" width="1.5703125" style="320" customWidth="1"/>
    <col min="9575" max="9575" width="4.5703125" style="320" customWidth="1"/>
    <col min="9576" max="9576" width="1.5703125" style="320" customWidth="1"/>
    <col min="9577" max="9577" width="4.85546875" style="320" customWidth="1"/>
    <col min="9578" max="9578" width="1.5703125" style="320" customWidth="1"/>
    <col min="9579" max="9579" width="4.85546875" style="320" customWidth="1"/>
    <col min="9580" max="9580" width="3" style="320" customWidth="1"/>
    <col min="9581" max="9581" width="8" style="320" customWidth="1"/>
    <col min="9582" max="9582" width="18.5703125" style="320" customWidth="1"/>
    <col min="9583" max="9586" width="8" style="320" customWidth="1"/>
    <col min="9587" max="9728" width="8" style="320"/>
    <col min="9729" max="9730" width="0" style="320" hidden="1" customWidth="1"/>
    <col min="9731" max="9731" width="9.42578125" style="320" customWidth="1"/>
    <col min="9732" max="9732" width="30.42578125" style="320" customWidth="1"/>
    <col min="9733" max="9733" width="8.5703125" style="320" customWidth="1"/>
    <col min="9734" max="9734" width="10" style="320" customWidth="1"/>
    <col min="9735" max="9735" width="1.5703125" style="320" customWidth="1"/>
    <col min="9736" max="9736" width="6" style="320" customWidth="1"/>
    <col min="9737" max="9737" width="1.5703125" style="320" customWidth="1"/>
    <col min="9738" max="9738" width="6" style="320" customWidth="1"/>
    <col min="9739" max="9739" width="1.5703125" style="320" customWidth="1"/>
    <col min="9740" max="9740" width="6.140625" style="320" customWidth="1"/>
    <col min="9741" max="9741" width="1.5703125" style="320" customWidth="1"/>
    <col min="9742" max="9742" width="6.140625" style="320" customWidth="1"/>
    <col min="9743" max="9743" width="1.5703125" style="320" customWidth="1"/>
    <col min="9744" max="9744" width="6.140625" style="320" customWidth="1"/>
    <col min="9745" max="9745" width="1.5703125" style="320" customWidth="1"/>
    <col min="9746" max="9746" width="6" style="320" customWidth="1"/>
    <col min="9747" max="9747" width="1.5703125" style="320" customWidth="1"/>
    <col min="9748" max="9748" width="6" style="320" customWidth="1"/>
    <col min="9749" max="9749" width="1.5703125" style="320" customWidth="1"/>
    <col min="9750" max="9750" width="7.42578125" style="320" customWidth="1"/>
    <col min="9751" max="9751" width="1.42578125" style="320" customWidth="1"/>
    <col min="9752" max="9752" width="7.42578125" style="320" customWidth="1"/>
    <col min="9753" max="9753" width="1.42578125" style="320" customWidth="1"/>
    <col min="9754" max="9754" width="7.42578125" style="320" customWidth="1"/>
    <col min="9755" max="9755" width="1.42578125" style="320" customWidth="1"/>
    <col min="9756" max="9756" width="7.42578125" style="320" customWidth="1"/>
    <col min="9757" max="9757" width="1.42578125" style="320" customWidth="1"/>
    <col min="9758" max="9758" width="7.42578125" style="320" customWidth="1"/>
    <col min="9759" max="9759" width="1.42578125" style="320" customWidth="1"/>
    <col min="9760" max="9760" width="7.42578125" style="320" customWidth="1"/>
    <col min="9761" max="9761" width="1.42578125" style="320" customWidth="1"/>
    <col min="9762" max="9762" width="7.42578125" style="320" customWidth="1"/>
    <col min="9763" max="9763" width="1.42578125" style="320" customWidth="1"/>
    <col min="9764" max="9764" width="7.42578125" style="320" customWidth="1"/>
    <col min="9765" max="9765" width="1.42578125" style="320" customWidth="1"/>
    <col min="9766" max="9766" width="7.42578125" style="320" customWidth="1"/>
    <col min="9767" max="9767" width="1.42578125" style="320" customWidth="1"/>
    <col min="9768" max="9768" width="7.42578125" style="320" customWidth="1"/>
    <col min="9769" max="9769" width="1.42578125" style="320" customWidth="1"/>
    <col min="9770" max="9770" width="7.42578125" style="320" customWidth="1"/>
    <col min="9771" max="9771" width="1.42578125" style="320" customWidth="1"/>
    <col min="9772" max="9772" width="7.42578125" style="320" customWidth="1"/>
    <col min="9773" max="9773" width="1.42578125" style="320" customWidth="1"/>
    <col min="9774" max="9774" width="7.42578125" style="320" customWidth="1"/>
    <col min="9775" max="9775" width="1.42578125" style="320" customWidth="1"/>
    <col min="9776" max="9776" width="7.42578125" style="320" customWidth="1"/>
    <col min="9777" max="9777" width="1.42578125" style="320" customWidth="1"/>
    <col min="9778" max="9778" width="7.42578125" style="320" customWidth="1"/>
    <col min="9779" max="9779" width="1.42578125" style="320" customWidth="1"/>
    <col min="9780" max="9780" width="7.42578125" style="320" customWidth="1"/>
    <col min="9781" max="9781" width="1.42578125" style="320" customWidth="1"/>
    <col min="9782" max="9782" width="7.42578125" style="320" customWidth="1"/>
    <col min="9783" max="9783" width="1.42578125" style="320" customWidth="1"/>
    <col min="9784" max="9784" width="1.5703125" style="320" customWidth="1"/>
    <col min="9785" max="9785" width="5.5703125" style="320" customWidth="1"/>
    <col min="9786" max="9786" width="5.85546875" style="320" customWidth="1"/>
    <col min="9787" max="9787" width="29.5703125" style="320" customWidth="1"/>
    <col min="9788" max="9788" width="8" style="320" customWidth="1"/>
    <col min="9789" max="9789" width="9.5703125" style="320" customWidth="1"/>
    <col min="9790" max="9791" width="4.5703125" style="320" customWidth="1"/>
    <col min="9792" max="9792" width="1.5703125" style="320" customWidth="1"/>
    <col min="9793" max="9793" width="4.5703125" style="320" customWidth="1"/>
    <col min="9794" max="9794" width="1.5703125" style="320" customWidth="1"/>
    <col min="9795" max="9795" width="4.5703125" style="320" customWidth="1"/>
    <col min="9796" max="9796" width="1.5703125" style="320" customWidth="1"/>
    <col min="9797" max="9797" width="4.5703125" style="320" customWidth="1"/>
    <col min="9798" max="9798" width="1.5703125" style="320" customWidth="1"/>
    <col min="9799" max="9799" width="4.5703125" style="320" customWidth="1"/>
    <col min="9800" max="9800" width="1.5703125" style="320" customWidth="1"/>
    <col min="9801" max="9801" width="4.5703125" style="320" customWidth="1"/>
    <col min="9802" max="9802" width="1.5703125" style="320" customWidth="1"/>
    <col min="9803" max="9803" width="4.5703125" style="320" customWidth="1"/>
    <col min="9804" max="9804" width="1.5703125" style="320" customWidth="1"/>
    <col min="9805" max="9805" width="4.5703125" style="320" customWidth="1"/>
    <col min="9806" max="9806" width="1.5703125" style="320" customWidth="1"/>
    <col min="9807" max="9807" width="4.5703125" style="320" customWidth="1"/>
    <col min="9808" max="9808" width="1.5703125" style="320" customWidth="1"/>
    <col min="9809" max="9809" width="4.5703125" style="320" customWidth="1"/>
    <col min="9810" max="9810" width="1.5703125" style="320" customWidth="1"/>
    <col min="9811" max="9811" width="4.5703125" style="320" customWidth="1"/>
    <col min="9812" max="9812" width="1.5703125" style="320" customWidth="1"/>
    <col min="9813" max="9813" width="4.5703125" style="320" customWidth="1"/>
    <col min="9814" max="9814" width="1.5703125" style="320" customWidth="1"/>
    <col min="9815" max="9815" width="4.5703125" style="320" customWidth="1"/>
    <col min="9816" max="9816" width="1.5703125" style="320" customWidth="1"/>
    <col min="9817" max="9817" width="4.5703125" style="320" customWidth="1"/>
    <col min="9818" max="9818" width="1.5703125" style="320" customWidth="1"/>
    <col min="9819" max="9819" width="4.5703125" style="320" customWidth="1"/>
    <col min="9820" max="9820" width="1.5703125" style="320" customWidth="1"/>
    <col min="9821" max="9821" width="4.5703125" style="320" customWidth="1"/>
    <col min="9822" max="9822" width="1.5703125" style="320" customWidth="1"/>
    <col min="9823" max="9823" width="4.5703125" style="320" customWidth="1"/>
    <col min="9824" max="9824" width="1.5703125" style="320" customWidth="1"/>
    <col min="9825" max="9825" width="4.5703125" style="320" customWidth="1"/>
    <col min="9826" max="9826" width="1.5703125" style="320" customWidth="1"/>
    <col min="9827" max="9827" width="4.5703125" style="320" customWidth="1"/>
    <col min="9828" max="9828" width="1.5703125" style="320" customWidth="1"/>
    <col min="9829" max="9829" width="4.85546875" style="320" customWidth="1"/>
    <col min="9830" max="9830" width="1.5703125" style="320" customWidth="1"/>
    <col min="9831" max="9831" width="4.5703125" style="320" customWidth="1"/>
    <col min="9832" max="9832" width="1.5703125" style="320" customWidth="1"/>
    <col min="9833" max="9833" width="4.85546875" style="320" customWidth="1"/>
    <col min="9834" max="9834" width="1.5703125" style="320" customWidth="1"/>
    <col min="9835" max="9835" width="4.85546875" style="320" customWidth="1"/>
    <col min="9836" max="9836" width="3" style="320" customWidth="1"/>
    <col min="9837" max="9837" width="8" style="320" customWidth="1"/>
    <col min="9838" max="9838" width="18.5703125" style="320" customWidth="1"/>
    <col min="9839" max="9842" width="8" style="320" customWidth="1"/>
    <col min="9843" max="9984" width="8" style="320"/>
    <col min="9985" max="9986" width="0" style="320" hidden="1" customWidth="1"/>
    <col min="9987" max="9987" width="9.42578125" style="320" customWidth="1"/>
    <col min="9988" max="9988" width="30.42578125" style="320" customWidth="1"/>
    <col min="9989" max="9989" width="8.5703125" style="320" customWidth="1"/>
    <col min="9990" max="9990" width="10" style="320" customWidth="1"/>
    <col min="9991" max="9991" width="1.5703125" style="320" customWidth="1"/>
    <col min="9992" max="9992" width="6" style="320" customWidth="1"/>
    <col min="9993" max="9993" width="1.5703125" style="320" customWidth="1"/>
    <col min="9994" max="9994" width="6" style="320" customWidth="1"/>
    <col min="9995" max="9995" width="1.5703125" style="320" customWidth="1"/>
    <col min="9996" max="9996" width="6.140625" style="320" customWidth="1"/>
    <col min="9997" max="9997" width="1.5703125" style="320" customWidth="1"/>
    <col min="9998" max="9998" width="6.140625" style="320" customWidth="1"/>
    <col min="9999" max="9999" width="1.5703125" style="320" customWidth="1"/>
    <col min="10000" max="10000" width="6.140625" style="320" customWidth="1"/>
    <col min="10001" max="10001" width="1.5703125" style="320" customWidth="1"/>
    <col min="10002" max="10002" width="6" style="320" customWidth="1"/>
    <col min="10003" max="10003" width="1.5703125" style="320" customWidth="1"/>
    <col min="10004" max="10004" width="6" style="320" customWidth="1"/>
    <col min="10005" max="10005" width="1.5703125" style="320" customWidth="1"/>
    <col min="10006" max="10006" width="7.42578125" style="320" customWidth="1"/>
    <col min="10007" max="10007" width="1.42578125" style="320" customWidth="1"/>
    <col min="10008" max="10008" width="7.42578125" style="320" customWidth="1"/>
    <col min="10009" max="10009" width="1.42578125" style="320" customWidth="1"/>
    <col min="10010" max="10010" width="7.42578125" style="320" customWidth="1"/>
    <col min="10011" max="10011" width="1.42578125" style="320" customWidth="1"/>
    <col min="10012" max="10012" width="7.42578125" style="320" customWidth="1"/>
    <col min="10013" max="10013" width="1.42578125" style="320" customWidth="1"/>
    <col min="10014" max="10014" width="7.42578125" style="320" customWidth="1"/>
    <col min="10015" max="10015" width="1.42578125" style="320" customWidth="1"/>
    <col min="10016" max="10016" width="7.42578125" style="320" customWidth="1"/>
    <col min="10017" max="10017" width="1.42578125" style="320" customWidth="1"/>
    <col min="10018" max="10018" width="7.42578125" style="320" customWidth="1"/>
    <col min="10019" max="10019" width="1.42578125" style="320" customWidth="1"/>
    <col min="10020" max="10020" width="7.42578125" style="320" customWidth="1"/>
    <col min="10021" max="10021" width="1.42578125" style="320" customWidth="1"/>
    <col min="10022" max="10022" width="7.42578125" style="320" customWidth="1"/>
    <col min="10023" max="10023" width="1.42578125" style="320" customWidth="1"/>
    <col min="10024" max="10024" width="7.42578125" style="320" customWidth="1"/>
    <col min="10025" max="10025" width="1.42578125" style="320" customWidth="1"/>
    <col min="10026" max="10026" width="7.42578125" style="320" customWidth="1"/>
    <col min="10027" max="10027" width="1.42578125" style="320" customWidth="1"/>
    <col min="10028" max="10028" width="7.42578125" style="320" customWidth="1"/>
    <col min="10029" max="10029" width="1.42578125" style="320" customWidth="1"/>
    <col min="10030" max="10030" width="7.42578125" style="320" customWidth="1"/>
    <col min="10031" max="10031" width="1.42578125" style="320" customWidth="1"/>
    <col min="10032" max="10032" width="7.42578125" style="320" customWidth="1"/>
    <col min="10033" max="10033" width="1.42578125" style="320" customWidth="1"/>
    <col min="10034" max="10034" width="7.42578125" style="320" customWidth="1"/>
    <col min="10035" max="10035" width="1.42578125" style="320" customWidth="1"/>
    <col min="10036" max="10036" width="7.42578125" style="320" customWidth="1"/>
    <col min="10037" max="10037" width="1.42578125" style="320" customWidth="1"/>
    <col min="10038" max="10038" width="7.42578125" style="320" customWidth="1"/>
    <col min="10039" max="10039" width="1.42578125" style="320" customWidth="1"/>
    <col min="10040" max="10040" width="1.5703125" style="320" customWidth="1"/>
    <col min="10041" max="10041" width="5.5703125" style="320" customWidth="1"/>
    <col min="10042" max="10042" width="5.85546875" style="320" customWidth="1"/>
    <col min="10043" max="10043" width="29.5703125" style="320" customWidth="1"/>
    <col min="10044" max="10044" width="8" style="320" customWidth="1"/>
    <col min="10045" max="10045" width="9.5703125" style="320" customWidth="1"/>
    <col min="10046" max="10047" width="4.5703125" style="320" customWidth="1"/>
    <col min="10048" max="10048" width="1.5703125" style="320" customWidth="1"/>
    <col min="10049" max="10049" width="4.5703125" style="320" customWidth="1"/>
    <col min="10050" max="10050" width="1.5703125" style="320" customWidth="1"/>
    <col min="10051" max="10051" width="4.5703125" style="320" customWidth="1"/>
    <col min="10052" max="10052" width="1.5703125" style="320" customWidth="1"/>
    <col min="10053" max="10053" width="4.5703125" style="320" customWidth="1"/>
    <col min="10054" max="10054" width="1.5703125" style="320" customWidth="1"/>
    <col min="10055" max="10055" width="4.5703125" style="320" customWidth="1"/>
    <col min="10056" max="10056" width="1.5703125" style="320" customWidth="1"/>
    <col min="10057" max="10057" width="4.5703125" style="320" customWidth="1"/>
    <col min="10058" max="10058" width="1.5703125" style="320" customWidth="1"/>
    <col min="10059" max="10059" width="4.5703125" style="320" customWidth="1"/>
    <col min="10060" max="10060" width="1.5703125" style="320" customWidth="1"/>
    <col min="10061" max="10061" width="4.5703125" style="320" customWidth="1"/>
    <col min="10062" max="10062" width="1.5703125" style="320" customWidth="1"/>
    <col min="10063" max="10063" width="4.5703125" style="320" customWidth="1"/>
    <col min="10064" max="10064" width="1.5703125" style="320" customWidth="1"/>
    <col min="10065" max="10065" width="4.5703125" style="320" customWidth="1"/>
    <col min="10066" max="10066" width="1.5703125" style="320" customWidth="1"/>
    <col min="10067" max="10067" width="4.5703125" style="320" customWidth="1"/>
    <col min="10068" max="10068" width="1.5703125" style="320" customWidth="1"/>
    <col min="10069" max="10069" width="4.5703125" style="320" customWidth="1"/>
    <col min="10070" max="10070" width="1.5703125" style="320" customWidth="1"/>
    <col min="10071" max="10071" width="4.5703125" style="320" customWidth="1"/>
    <col min="10072" max="10072" width="1.5703125" style="320" customWidth="1"/>
    <col min="10073" max="10073" width="4.5703125" style="320" customWidth="1"/>
    <col min="10074" max="10074" width="1.5703125" style="320" customWidth="1"/>
    <col min="10075" max="10075" width="4.5703125" style="320" customWidth="1"/>
    <col min="10076" max="10076" width="1.5703125" style="320" customWidth="1"/>
    <col min="10077" max="10077" width="4.5703125" style="320" customWidth="1"/>
    <col min="10078" max="10078" width="1.5703125" style="320" customWidth="1"/>
    <col min="10079" max="10079" width="4.5703125" style="320" customWidth="1"/>
    <col min="10080" max="10080" width="1.5703125" style="320" customWidth="1"/>
    <col min="10081" max="10081" width="4.5703125" style="320" customWidth="1"/>
    <col min="10082" max="10082" width="1.5703125" style="320" customWidth="1"/>
    <col min="10083" max="10083" width="4.5703125" style="320" customWidth="1"/>
    <col min="10084" max="10084" width="1.5703125" style="320" customWidth="1"/>
    <col min="10085" max="10085" width="4.85546875" style="320" customWidth="1"/>
    <col min="10086" max="10086" width="1.5703125" style="320" customWidth="1"/>
    <col min="10087" max="10087" width="4.5703125" style="320" customWidth="1"/>
    <col min="10088" max="10088" width="1.5703125" style="320" customWidth="1"/>
    <col min="10089" max="10089" width="4.85546875" style="320" customWidth="1"/>
    <col min="10090" max="10090" width="1.5703125" style="320" customWidth="1"/>
    <col min="10091" max="10091" width="4.85546875" style="320" customWidth="1"/>
    <col min="10092" max="10092" width="3" style="320" customWidth="1"/>
    <col min="10093" max="10093" width="8" style="320" customWidth="1"/>
    <col min="10094" max="10094" width="18.5703125" style="320" customWidth="1"/>
    <col min="10095" max="10098" width="8" style="320" customWidth="1"/>
    <col min="10099" max="10240" width="8" style="320"/>
    <col min="10241" max="10242" width="0" style="320" hidden="1" customWidth="1"/>
    <col min="10243" max="10243" width="9.42578125" style="320" customWidth="1"/>
    <col min="10244" max="10244" width="30.42578125" style="320" customWidth="1"/>
    <col min="10245" max="10245" width="8.5703125" style="320" customWidth="1"/>
    <col min="10246" max="10246" width="10" style="320" customWidth="1"/>
    <col min="10247" max="10247" width="1.5703125" style="320" customWidth="1"/>
    <col min="10248" max="10248" width="6" style="320" customWidth="1"/>
    <col min="10249" max="10249" width="1.5703125" style="320" customWidth="1"/>
    <col min="10250" max="10250" width="6" style="320" customWidth="1"/>
    <col min="10251" max="10251" width="1.5703125" style="320" customWidth="1"/>
    <col min="10252" max="10252" width="6.140625" style="320" customWidth="1"/>
    <col min="10253" max="10253" width="1.5703125" style="320" customWidth="1"/>
    <col min="10254" max="10254" width="6.140625" style="320" customWidth="1"/>
    <col min="10255" max="10255" width="1.5703125" style="320" customWidth="1"/>
    <col min="10256" max="10256" width="6.140625" style="320" customWidth="1"/>
    <col min="10257" max="10257" width="1.5703125" style="320" customWidth="1"/>
    <col min="10258" max="10258" width="6" style="320" customWidth="1"/>
    <col min="10259" max="10259" width="1.5703125" style="320" customWidth="1"/>
    <col min="10260" max="10260" width="6" style="320" customWidth="1"/>
    <col min="10261" max="10261" width="1.5703125" style="320" customWidth="1"/>
    <col min="10262" max="10262" width="7.42578125" style="320" customWidth="1"/>
    <col min="10263" max="10263" width="1.42578125" style="320" customWidth="1"/>
    <col min="10264" max="10264" width="7.42578125" style="320" customWidth="1"/>
    <col min="10265" max="10265" width="1.42578125" style="320" customWidth="1"/>
    <col min="10266" max="10266" width="7.42578125" style="320" customWidth="1"/>
    <col min="10267" max="10267" width="1.42578125" style="320" customWidth="1"/>
    <col min="10268" max="10268" width="7.42578125" style="320" customWidth="1"/>
    <col min="10269" max="10269" width="1.42578125" style="320" customWidth="1"/>
    <col min="10270" max="10270" width="7.42578125" style="320" customWidth="1"/>
    <col min="10271" max="10271" width="1.42578125" style="320" customWidth="1"/>
    <col min="10272" max="10272" width="7.42578125" style="320" customWidth="1"/>
    <col min="10273" max="10273" width="1.42578125" style="320" customWidth="1"/>
    <col min="10274" max="10274" width="7.42578125" style="320" customWidth="1"/>
    <col min="10275" max="10275" width="1.42578125" style="320" customWidth="1"/>
    <col min="10276" max="10276" width="7.42578125" style="320" customWidth="1"/>
    <col min="10277" max="10277" width="1.42578125" style="320" customWidth="1"/>
    <col min="10278" max="10278" width="7.42578125" style="320" customWidth="1"/>
    <col min="10279" max="10279" width="1.42578125" style="320" customWidth="1"/>
    <col min="10280" max="10280" width="7.42578125" style="320" customWidth="1"/>
    <col min="10281" max="10281" width="1.42578125" style="320" customWidth="1"/>
    <col min="10282" max="10282" width="7.42578125" style="320" customWidth="1"/>
    <col min="10283" max="10283" width="1.42578125" style="320" customWidth="1"/>
    <col min="10284" max="10284" width="7.42578125" style="320" customWidth="1"/>
    <col min="10285" max="10285" width="1.42578125" style="320" customWidth="1"/>
    <col min="10286" max="10286" width="7.42578125" style="320" customWidth="1"/>
    <col min="10287" max="10287" width="1.42578125" style="320" customWidth="1"/>
    <col min="10288" max="10288" width="7.42578125" style="320" customWidth="1"/>
    <col min="10289" max="10289" width="1.42578125" style="320" customWidth="1"/>
    <col min="10290" max="10290" width="7.42578125" style="320" customWidth="1"/>
    <col min="10291" max="10291" width="1.42578125" style="320" customWidth="1"/>
    <col min="10292" max="10292" width="7.42578125" style="320" customWidth="1"/>
    <col min="10293" max="10293" width="1.42578125" style="320" customWidth="1"/>
    <col min="10294" max="10294" width="7.42578125" style="320" customWidth="1"/>
    <col min="10295" max="10295" width="1.42578125" style="320" customWidth="1"/>
    <col min="10296" max="10296" width="1.5703125" style="320" customWidth="1"/>
    <col min="10297" max="10297" width="5.5703125" style="320" customWidth="1"/>
    <col min="10298" max="10298" width="5.85546875" style="320" customWidth="1"/>
    <col min="10299" max="10299" width="29.5703125" style="320" customWidth="1"/>
    <col min="10300" max="10300" width="8" style="320" customWidth="1"/>
    <col min="10301" max="10301" width="9.5703125" style="320" customWidth="1"/>
    <col min="10302" max="10303" width="4.5703125" style="320" customWidth="1"/>
    <col min="10304" max="10304" width="1.5703125" style="320" customWidth="1"/>
    <col min="10305" max="10305" width="4.5703125" style="320" customWidth="1"/>
    <col min="10306" max="10306" width="1.5703125" style="320" customWidth="1"/>
    <col min="10307" max="10307" width="4.5703125" style="320" customWidth="1"/>
    <col min="10308" max="10308" width="1.5703125" style="320" customWidth="1"/>
    <col min="10309" max="10309" width="4.5703125" style="320" customWidth="1"/>
    <col min="10310" max="10310" width="1.5703125" style="320" customWidth="1"/>
    <col min="10311" max="10311" width="4.5703125" style="320" customWidth="1"/>
    <col min="10312" max="10312" width="1.5703125" style="320" customWidth="1"/>
    <col min="10313" max="10313" width="4.5703125" style="320" customWidth="1"/>
    <col min="10314" max="10314" width="1.5703125" style="320" customWidth="1"/>
    <col min="10315" max="10315" width="4.5703125" style="320" customWidth="1"/>
    <col min="10316" max="10316" width="1.5703125" style="320" customWidth="1"/>
    <col min="10317" max="10317" width="4.5703125" style="320" customWidth="1"/>
    <col min="10318" max="10318" width="1.5703125" style="320" customWidth="1"/>
    <col min="10319" max="10319" width="4.5703125" style="320" customWidth="1"/>
    <col min="10320" max="10320" width="1.5703125" style="320" customWidth="1"/>
    <col min="10321" max="10321" width="4.5703125" style="320" customWidth="1"/>
    <col min="10322" max="10322" width="1.5703125" style="320" customWidth="1"/>
    <col min="10323" max="10323" width="4.5703125" style="320" customWidth="1"/>
    <col min="10324" max="10324" width="1.5703125" style="320" customWidth="1"/>
    <col min="10325" max="10325" width="4.5703125" style="320" customWidth="1"/>
    <col min="10326" max="10326" width="1.5703125" style="320" customWidth="1"/>
    <col min="10327" max="10327" width="4.5703125" style="320" customWidth="1"/>
    <col min="10328" max="10328" width="1.5703125" style="320" customWidth="1"/>
    <col min="10329" max="10329" width="4.5703125" style="320" customWidth="1"/>
    <col min="10330" max="10330" width="1.5703125" style="320" customWidth="1"/>
    <col min="10331" max="10331" width="4.5703125" style="320" customWidth="1"/>
    <col min="10332" max="10332" width="1.5703125" style="320" customWidth="1"/>
    <col min="10333" max="10333" width="4.5703125" style="320" customWidth="1"/>
    <col min="10334" max="10334" width="1.5703125" style="320" customWidth="1"/>
    <col min="10335" max="10335" width="4.5703125" style="320" customWidth="1"/>
    <col min="10336" max="10336" width="1.5703125" style="320" customWidth="1"/>
    <col min="10337" max="10337" width="4.5703125" style="320" customWidth="1"/>
    <col min="10338" max="10338" width="1.5703125" style="320" customWidth="1"/>
    <col min="10339" max="10339" width="4.5703125" style="320" customWidth="1"/>
    <col min="10340" max="10340" width="1.5703125" style="320" customWidth="1"/>
    <col min="10341" max="10341" width="4.85546875" style="320" customWidth="1"/>
    <col min="10342" max="10342" width="1.5703125" style="320" customWidth="1"/>
    <col min="10343" max="10343" width="4.5703125" style="320" customWidth="1"/>
    <col min="10344" max="10344" width="1.5703125" style="320" customWidth="1"/>
    <col min="10345" max="10345" width="4.85546875" style="320" customWidth="1"/>
    <col min="10346" max="10346" width="1.5703125" style="320" customWidth="1"/>
    <col min="10347" max="10347" width="4.85546875" style="320" customWidth="1"/>
    <col min="10348" max="10348" width="3" style="320" customWidth="1"/>
    <col min="10349" max="10349" width="8" style="320" customWidth="1"/>
    <col min="10350" max="10350" width="18.5703125" style="320" customWidth="1"/>
    <col min="10351" max="10354" width="8" style="320" customWidth="1"/>
    <col min="10355" max="10496" width="8" style="320"/>
    <col min="10497" max="10498" width="0" style="320" hidden="1" customWidth="1"/>
    <col min="10499" max="10499" width="9.42578125" style="320" customWidth="1"/>
    <col min="10500" max="10500" width="30.42578125" style="320" customWidth="1"/>
    <col min="10501" max="10501" width="8.5703125" style="320" customWidth="1"/>
    <col min="10502" max="10502" width="10" style="320" customWidth="1"/>
    <col min="10503" max="10503" width="1.5703125" style="320" customWidth="1"/>
    <col min="10504" max="10504" width="6" style="320" customWidth="1"/>
    <col min="10505" max="10505" width="1.5703125" style="320" customWidth="1"/>
    <col min="10506" max="10506" width="6" style="320" customWidth="1"/>
    <col min="10507" max="10507" width="1.5703125" style="320" customWidth="1"/>
    <col min="10508" max="10508" width="6.140625" style="320" customWidth="1"/>
    <col min="10509" max="10509" width="1.5703125" style="320" customWidth="1"/>
    <col min="10510" max="10510" width="6.140625" style="320" customWidth="1"/>
    <col min="10511" max="10511" width="1.5703125" style="320" customWidth="1"/>
    <col min="10512" max="10512" width="6.140625" style="320" customWidth="1"/>
    <col min="10513" max="10513" width="1.5703125" style="320" customWidth="1"/>
    <col min="10514" max="10514" width="6" style="320" customWidth="1"/>
    <col min="10515" max="10515" width="1.5703125" style="320" customWidth="1"/>
    <col min="10516" max="10516" width="6" style="320" customWidth="1"/>
    <col min="10517" max="10517" width="1.5703125" style="320" customWidth="1"/>
    <col min="10518" max="10518" width="7.42578125" style="320" customWidth="1"/>
    <col min="10519" max="10519" width="1.42578125" style="320" customWidth="1"/>
    <col min="10520" max="10520" width="7.42578125" style="320" customWidth="1"/>
    <col min="10521" max="10521" width="1.42578125" style="320" customWidth="1"/>
    <col min="10522" max="10522" width="7.42578125" style="320" customWidth="1"/>
    <col min="10523" max="10523" width="1.42578125" style="320" customWidth="1"/>
    <col min="10524" max="10524" width="7.42578125" style="320" customWidth="1"/>
    <col min="10525" max="10525" width="1.42578125" style="320" customWidth="1"/>
    <col min="10526" max="10526" width="7.42578125" style="320" customWidth="1"/>
    <col min="10527" max="10527" width="1.42578125" style="320" customWidth="1"/>
    <col min="10528" max="10528" width="7.42578125" style="320" customWidth="1"/>
    <col min="10529" max="10529" width="1.42578125" style="320" customWidth="1"/>
    <col min="10530" max="10530" width="7.42578125" style="320" customWidth="1"/>
    <col min="10531" max="10531" width="1.42578125" style="320" customWidth="1"/>
    <col min="10532" max="10532" width="7.42578125" style="320" customWidth="1"/>
    <col min="10533" max="10533" width="1.42578125" style="320" customWidth="1"/>
    <col min="10534" max="10534" width="7.42578125" style="320" customWidth="1"/>
    <col min="10535" max="10535" width="1.42578125" style="320" customWidth="1"/>
    <col min="10536" max="10536" width="7.42578125" style="320" customWidth="1"/>
    <col min="10537" max="10537" width="1.42578125" style="320" customWidth="1"/>
    <col min="10538" max="10538" width="7.42578125" style="320" customWidth="1"/>
    <col min="10539" max="10539" width="1.42578125" style="320" customWidth="1"/>
    <col min="10540" max="10540" width="7.42578125" style="320" customWidth="1"/>
    <col min="10541" max="10541" width="1.42578125" style="320" customWidth="1"/>
    <col min="10542" max="10542" width="7.42578125" style="320" customWidth="1"/>
    <col min="10543" max="10543" width="1.42578125" style="320" customWidth="1"/>
    <col min="10544" max="10544" width="7.42578125" style="320" customWidth="1"/>
    <col min="10545" max="10545" width="1.42578125" style="320" customWidth="1"/>
    <col min="10546" max="10546" width="7.42578125" style="320" customWidth="1"/>
    <col min="10547" max="10547" width="1.42578125" style="320" customWidth="1"/>
    <col min="10548" max="10548" width="7.42578125" style="320" customWidth="1"/>
    <col min="10549" max="10549" width="1.42578125" style="320" customWidth="1"/>
    <col min="10550" max="10550" width="7.42578125" style="320" customWidth="1"/>
    <col min="10551" max="10551" width="1.42578125" style="320" customWidth="1"/>
    <col min="10552" max="10552" width="1.5703125" style="320" customWidth="1"/>
    <col min="10553" max="10553" width="5.5703125" style="320" customWidth="1"/>
    <col min="10554" max="10554" width="5.85546875" style="320" customWidth="1"/>
    <col min="10555" max="10555" width="29.5703125" style="320" customWidth="1"/>
    <col min="10556" max="10556" width="8" style="320" customWidth="1"/>
    <col min="10557" max="10557" width="9.5703125" style="320" customWidth="1"/>
    <col min="10558" max="10559" width="4.5703125" style="320" customWidth="1"/>
    <col min="10560" max="10560" width="1.5703125" style="320" customWidth="1"/>
    <col min="10561" max="10561" width="4.5703125" style="320" customWidth="1"/>
    <col min="10562" max="10562" width="1.5703125" style="320" customWidth="1"/>
    <col min="10563" max="10563" width="4.5703125" style="320" customWidth="1"/>
    <col min="10564" max="10564" width="1.5703125" style="320" customWidth="1"/>
    <col min="10565" max="10565" width="4.5703125" style="320" customWidth="1"/>
    <col min="10566" max="10566" width="1.5703125" style="320" customWidth="1"/>
    <col min="10567" max="10567" width="4.5703125" style="320" customWidth="1"/>
    <col min="10568" max="10568" width="1.5703125" style="320" customWidth="1"/>
    <col min="10569" max="10569" width="4.5703125" style="320" customWidth="1"/>
    <col min="10570" max="10570" width="1.5703125" style="320" customWidth="1"/>
    <col min="10571" max="10571" width="4.5703125" style="320" customWidth="1"/>
    <col min="10572" max="10572" width="1.5703125" style="320" customWidth="1"/>
    <col min="10573" max="10573" width="4.5703125" style="320" customWidth="1"/>
    <col min="10574" max="10574" width="1.5703125" style="320" customWidth="1"/>
    <col min="10575" max="10575" width="4.5703125" style="320" customWidth="1"/>
    <col min="10576" max="10576" width="1.5703125" style="320" customWidth="1"/>
    <col min="10577" max="10577" width="4.5703125" style="320" customWidth="1"/>
    <col min="10578" max="10578" width="1.5703125" style="320" customWidth="1"/>
    <col min="10579" max="10579" width="4.5703125" style="320" customWidth="1"/>
    <col min="10580" max="10580" width="1.5703125" style="320" customWidth="1"/>
    <col min="10581" max="10581" width="4.5703125" style="320" customWidth="1"/>
    <col min="10582" max="10582" width="1.5703125" style="320" customWidth="1"/>
    <col min="10583" max="10583" width="4.5703125" style="320" customWidth="1"/>
    <col min="10584" max="10584" width="1.5703125" style="320" customWidth="1"/>
    <col min="10585" max="10585" width="4.5703125" style="320" customWidth="1"/>
    <col min="10586" max="10586" width="1.5703125" style="320" customWidth="1"/>
    <col min="10587" max="10587" width="4.5703125" style="320" customWidth="1"/>
    <col min="10588" max="10588" width="1.5703125" style="320" customWidth="1"/>
    <col min="10589" max="10589" width="4.5703125" style="320" customWidth="1"/>
    <col min="10590" max="10590" width="1.5703125" style="320" customWidth="1"/>
    <col min="10591" max="10591" width="4.5703125" style="320" customWidth="1"/>
    <col min="10592" max="10592" width="1.5703125" style="320" customWidth="1"/>
    <col min="10593" max="10593" width="4.5703125" style="320" customWidth="1"/>
    <col min="10594" max="10594" width="1.5703125" style="320" customWidth="1"/>
    <col min="10595" max="10595" width="4.5703125" style="320" customWidth="1"/>
    <col min="10596" max="10596" width="1.5703125" style="320" customWidth="1"/>
    <col min="10597" max="10597" width="4.85546875" style="320" customWidth="1"/>
    <col min="10598" max="10598" width="1.5703125" style="320" customWidth="1"/>
    <col min="10599" max="10599" width="4.5703125" style="320" customWidth="1"/>
    <col min="10600" max="10600" width="1.5703125" style="320" customWidth="1"/>
    <col min="10601" max="10601" width="4.85546875" style="320" customWidth="1"/>
    <col min="10602" max="10602" width="1.5703125" style="320" customWidth="1"/>
    <col min="10603" max="10603" width="4.85546875" style="320" customWidth="1"/>
    <col min="10604" max="10604" width="3" style="320" customWidth="1"/>
    <col min="10605" max="10605" width="8" style="320" customWidth="1"/>
    <col min="10606" max="10606" width="18.5703125" style="320" customWidth="1"/>
    <col min="10607" max="10610" width="8" style="320" customWidth="1"/>
    <col min="10611" max="10752" width="8" style="320"/>
    <col min="10753" max="10754" width="0" style="320" hidden="1" customWidth="1"/>
    <col min="10755" max="10755" width="9.42578125" style="320" customWidth="1"/>
    <col min="10756" max="10756" width="30.42578125" style="320" customWidth="1"/>
    <col min="10757" max="10757" width="8.5703125" style="320" customWidth="1"/>
    <col min="10758" max="10758" width="10" style="320" customWidth="1"/>
    <col min="10759" max="10759" width="1.5703125" style="320" customWidth="1"/>
    <col min="10760" max="10760" width="6" style="320" customWidth="1"/>
    <col min="10761" max="10761" width="1.5703125" style="320" customWidth="1"/>
    <col min="10762" max="10762" width="6" style="320" customWidth="1"/>
    <col min="10763" max="10763" width="1.5703125" style="320" customWidth="1"/>
    <col min="10764" max="10764" width="6.140625" style="320" customWidth="1"/>
    <col min="10765" max="10765" width="1.5703125" style="320" customWidth="1"/>
    <col min="10766" max="10766" width="6.140625" style="320" customWidth="1"/>
    <col min="10767" max="10767" width="1.5703125" style="320" customWidth="1"/>
    <col min="10768" max="10768" width="6.140625" style="320" customWidth="1"/>
    <col min="10769" max="10769" width="1.5703125" style="320" customWidth="1"/>
    <col min="10770" max="10770" width="6" style="320" customWidth="1"/>
    <col min="10771" max="10771" width="1.5703125" style="320" customWidth="1"/>
    <col min="10772" max="10772" width="6" style="320" customWidth="1"/>
    <col min="10773" max="10773" width="1.5703125" style="320" customWidth="1"/>
    <col min="10774" max="10774" width="7.42578125" style="320" customWidth="1"/>
    <col min="10775" max="10775" width="1.42578125" style="320" customWidth="1"/>
    <col min="10776" max="10776" width="7.42578125" style="320" customWidth="1"/>
    <col min="10777" max="10777" width="1.42578125" style="320" customWidth="1"/>
    <col min="10778" max="10778" width="7.42578125" style="320" customWidth="1"/>
    <col min="10779" max="10779" width="1.42578125" style="320" customWidth="1"/>
    <col min="10780" max="10780" width="7.42578125" style="320" customWidth="1"/>
    <col min="10781" max="10781" width="1.42578125" style="320" customWidth="1"/>
    <col min="10782" max="10782" width="7.42578125" style="320" customWidth="1"/>
    <col min="10783" max="10783" width="1.42578125" style="320" customWidth="1"/>
    <col min="10784" max="10784" width="7.42578125" style="320" customWidth="1"/>
    <col min="10785" max="10785" width="1.42578125" style="320" customWidth="1"/>
    <col min="10786" max="10786" width="7.42578125" style="320" customWidth="1"/>
    <col min="10787" max="10787" width="1.42578125" style="320" customWidth="1"/>
    <col min="10788" max="10788" width="7.42578125" style="320" customWidth="1"/>
    <col min="10789" max="10789" width="1.42578125" style="320" customWidth="1"/>
    <col min="10790" max="10790" width="7.42578125" style="320" customWidth="1"/>
    <col min="10791" max="10791" width="1.42578125" style="320" customWidth="1"/>
    <col min="10792" max="10792" width="7.42578125" style="320" customWidth="1"/>
    <col min="10793" max="10793" width="1.42578125" style="320" customWidth="1"/>
    <col min="10794" max="10794" width="7.42578125" style="320" customWidth="1"/>
    <col min="10795" max="10795" width="1.42578125" style="320" customWidth="1"/>
    <col min="10796" max="10796" width="7.42578125" style="320" customWidth="1"/>
    <col min="10797" max="10797" width="1.42578125" style="320" customWidth="1"/>
    <col min="10798" max="10798" width="7.42578125" style="320" customWidth="1"/>
    <col min="10799" max="10799" width="1.42578125" style="320" customWidth="1"/>
    <col min="10800" max="10800" width="7.42578125" style="320" customWidth="1"/>
    <col min="10801" max="10801" width="1.42578125" style="320" customWidth="1"/>
    <col min="10802" max="10802" width="7.42578125" style="320" customWidth="1"/>
    <col min="10803" max="10803" width="1.42578125" style="320" customWidth="1"/>
    <col min="10804" max="10804" width="7.42578125" style="320" customWidth="1"/>
    <col min="10805" max="10805" width="1.42578125" style="320" customWidth="1"/>
    <col min="10806" max="10806" width="7.42578125" style="320" customWidth="1"/>
    <col min="10807" max="10807" width="1.42578125" style="320" customWidth="1"/>
    <col min="10808" max="10808" width="1.5703125" style="320" customWidth="1"/>
    <col min="10809" max="10809" width="5.5703125" style="320" customWidth="1"/>
    <col min="10810" max="10810" width="5.85546875" style="320" customWidth="1"/>
    <col min="10811" max="10811" width="29.5703125" style="320" customWidth="1"/>
    <col min="10812" max="10812" width="8" style="320" customWidth="1"/>
    <col min="10813" max="10813" width="9.5703125" style="320" customWidth="1"/>
    <col min="10814" max="10815" width="4.5703125" style="320" customWidth="1"/>
    <col min="10816" max="10816" width="1.5703125" style="320" customWidth="1"/>
    <col min="10817" max="10817" width="4.5703125" style="320" customWidth="1"/>
    <col min="10818" max="10818" width="1.5703125" style="320" customWidth="1"/>
    <col min="10819" max="10819" width="4.5703125" style="320" customWidth="1"/>
    <col min="10820" max="10820" width="1.5703125" style="320" customWidth="1"/>
    <col min="10821" max="10821" width="4.5703125" style="320" customWidth="1"/>
    <col min="10822" max="10822" width="1.5703125" style="320" customWidth="1"/>
    <col min="10823" max="10823" width="4.5703125" style="320" customWidth="1"/>
    <col min="10824" max="10824" width="1.5703125" style="320" customWidth="1"/>
    <col min="10825" max="10825" width="4.5703125" style="320" customWidth="1"/>
    <col min="10826" max="10826" width="1.5703125" style="320" customWidth="1"/>
    <col min="10827" max="10827" width="4.5703125" style="320" customWidth="1"/>
    <col min="10828" max="10828" width="1.5703125" style="320" customWidth="1"/>
    <col min="10829" max="10829" width="4.5703125" style="320" customWidth="1"/>
    <col min="10830" max="10830" width="1.5703125" style="320" customWidth="1"/>
    <col min="10831" max="10831" width="4.5703125" style="320" customWidth="1"/>
    <col min="10832" max="10832" width="1.5703125" style="320" customWidth="1"/>
    <col min="10833" max="10833" width="4.5703125" style="320" customWidth="1"/>
    <col min="10834" max="10834" width="1.5703125" style="320" customWidth="1"/>
    <col min="10835" max="10835" width="4.5703125" style="320" customWidth="1"/>
    <col min="10836" max="10836" width="1.5703125" style="320" customWidth="1"/>
    <col min="10837" max="10837" width="4.5703125" style="320" customWidth="1"/>
    <col min="10838" max="10838" width="1.5703125" style="320" customWidth="1"/>
    <col min="10839" max="10839" width="4.5703125" style="320" customWidth="1"/>
    <col min="10840" max="10840" width="1.5703125" style="320" customWidth="1"/>
    <col min="10841" max="10841" width="4.5703125" style="320" customWidth="1"/>
    <col min="10842" max="10842" width="1.5703125" style="320" customWidth="1"/>
    <col min="10843" max="10843" width="4.5703125" style="320" customWidth="1"/>
    <col min="10844" max="10844" width="1.5703125" style="320" customWidth="1"/>
    <col min="10845" max="10845" width="4.5703125" style="320" customWidth="1"/>
    <col min="10846" max="10846" width="1.5703125" style="320" customWidth="1"/>
    <col min="10847" max="10847" width="4.5703125" style="320" customWidth="1"/>
    <col min="10848" max="10848" width="1.5703125" style="320" customWidth="1"/>
    <col min="10849" max="10849" width="4.5703125" style="320" customWidth="1"/>
    <col min="10850" max="10850" width="1.5703125" style="320" customWidth="1"/>
    <col min="10851" max="10851" width="4.5703125" style="320" customWidth="1"/>
    <col min="10852" max="10852" width="1.5703125" style="320" customWidth="1"/>
    <col min="10853" max="10853" width="4.85546875" style="320" customWidth="1"/>
    <col min="10854" max="10854" width="1.5703125" style="320" customWidth="1"/>
    <col min="10855" max="10855" width="4.5703125" style="320" customWidth="1"/>
    <col min="10856" max="10856" width="1.5703125" style="320" customWidth="1"/>
    <col min="10857" max="10857" width="4.85546875" style="320" customWidth="1"/>
    <col min="10858" max="10858" width="1.5703125" style="320" customWidth="1"/>
    <col min="10859" max="10859" width="4.85546875" style="320" customWidth="1"/>
    <col min="10860" max="10860" width="3" style="320" customWidth="1"/>
    <col min="10861" max="10861" width="8" style="320" customWidth="1"/>
    <col min="10862" max="10862" width="18.5703125" style="320" customWidth="1"/>
    <col min="10863" max="10866" width="8" style="320" customWidth="1"/>
    <col min="10867" max="11008" width="8" style="320"/>
    <col min="11009" max="11010" width="0" style="320" hidden="1" customWidth="1"/>
    <col min="11011" max="11011" width="9.42578125" style="320" customWidth="1"/>
    <col min="11012" max="11012" width="30.42578125" style="320" customWidth="1"/>
    <col min="11013" max="11013" width="8.5703125" style="320" customWidth="1"/>
    <col min="11014" max="11014" width="10" style="320" customWidth="1"/>
    <col min="11015" max="11015" width="1.5703125" style="320" customWidth="1"/>
    <col min="11016" max="11016" width="6" style="320" customWidth="1"/>
    <col min="11017" max="11017" width="1.5703125" style="320" customWidth="1"/>
    <col min="11018" max="11018" width="6" style="320" customWidth="1"/>
    <col min="11019" max="11019" width="1.5703125" style="320" customWidth="1"/>
    <col min="11020" max="11020" width="6.140625" style="320" customWidth="1"/>
    <col min="11021" max="11021" width="1.5703125" style="320" customWidth="1"/>
    <col min="11022" max="11022" width="6.140625" style="320" customWidth="1"/>
    <col min="11023" max="11023" width="1.5703125" style="320" customWidth="1"/>
    <col min="11024" max="11024" width="6.140625" style="320" customWidth="1"/>
    <col min="11025" max="11025" width="1.5703125" style="320" customWidth="1"/>
    <col min="11026" max="11026" width="6" style="320" customWidth="1"/>
    <col min="11027" max="11027" width="1.5703125" style="320" customWidth="1"/>
    <col min="11028" max="11028" width="6" style="320" customWidth="1"/>
    <col min="11029" max="11029" width="1.5703125" style="320" customWidth="1"/>
    <col min="11030" max="11030" width="7.42578125" style="320" customWidth="1"/>
    <col min="11031" max="11031" width="1.42578125" style="320" customWidth="1"/>
    <col min="11032" max="11032" width="7.42578125" style="320" customWidth="1"/>
    <col min="11033" max="11033" width="1.42578125" style="320" customWidth="1"/>
    <col min="11034" max="11034" width="7.42578125" style="320" customWidth="1"/>
    <col min="11035" max="11035" width="1.42578125" style="320" customWidth="1"/>
    <col min="11036" max="11036" width="7.42578125" style="320" customWidth="1"/>
    <col min="11037" max="11037" width="1.42578125" style="320" customWidth="1"/>
    <col min="11038" max="11038" width="7.42578125" style="320" customWidth="1"/>
    <col min="11039" max="11039" width="1.42578125" style="320" customWidth="1"/>
    <col min="11040" max="11040" width="7.42578125" style="320" customWidth="1"/>
    <col min="11041" max="11041" width="1.42578125" style="320" customWidth="1"/>
    <col min="11042" max="11042" width="7.42578125" style="320" customWidth="1"/>
    <col min="11043" max="11043" width="1.42578125" style="320" customWidth="1"/>
    <col min="11044" max="11044" width="7.42578125" style="320" customWidth="1"/>
    <col min="11045" max="11045" width="1.42578125" style="320" customWidth="1"/>
    <col min="11046" max="11046" width="7.42578125" style="320" customWidth="1"/>
    <col min="11047" max="11047" width="1.42578125" style="320" customWidth="1"/>
    <col min="11048" max="11048" width="7.42578125" style="320" customWidth="1"/>
    <col min="11049" max="11049" width="1.42578125" style="320" customWidth="1"/>
    <col min="11050" max="11050" width="7.42578125" style="320" customWidth="1"/>
    <col min="11051" max="11051" width="1.42578125" style="320" customWidth="1"/>
    <col min="11052" max="11052" width="7.42578125" style="320" customWidth="1"/>
    <col min="11053" max="11053" width="1.42578125" style="320" customWidth="1"/>
    <col min="11054" max="11054" width="7.42578125" style="320" customWidth="1"/>
    <col min="11055" max="11055" width="1.42578125" style="320" customWidth="1"/>
    <col min="11056" max="11056" width="7.42578125" style="320" customWidth="1"/>
    <col min="11057" max="11057" width="1.42578125" style="320" customWidth="1"/>
    <col min="11058" max="11058" width="7.42578125" style="320" customWidth="1"/>
    <col min="11059" max="11059" width="1.42578125" style="320" customWidth="1"/>
    <col min="11060" max="11060" width="7.42578125" style="320" customWidth="1"/>
    <col min="11061" max="11061" width="1.42578125" style="320" customWidth="1"/>
    <col min="11062" max="11062" width="7.42578125" style="320" customWidth="1"/>
    <col min="11063" max="11063" width="1.42578125" style="320" customWidth="1"/>
    <col min="11064" max="11064" width="1.5703125" style="320" customWidth="1"/>
    <col min="11065" max="11065" width="5.5703125" style="320" customWidth="1"/>
    <col min="11066" max="11066" width="5.85546875" style="320" customWidth="1"/>
    <col min="11067" max="11067" width="29.5703125" style="320" customWidth="1"/>
    <col min="11068" max="11068" width="8" style="320" customWidth="1"/>
    <col min="11069" max="11069" width="9.5703125" style="320" customWidth="1"/>
    <col min="11070" max="11071" width="4.5703125" style="320" customWidth="1"/>
    <col min="11072" max="11072" width="1.5703125" style="320" customWidth="1"/>
    <col min="11073" max="11073" width="4.5703125" style="320" customWidth="1"/>
    <col min="11074" max="11074" width="1.5703125" style="320" customWidth="1"/>
    <col min="11075" max="11075" width="4.5703125" style="320" customWidth="1"/>
    <col min="11076" max="11076" width="1.5703125" style="320" customWidth="1"/>
    <col min="11077" max="11077" width="4.5703125" style="320" customWidth="1"/>
    <col min="11078" max="11078" width="1.5703125" style="320" customWidth="1"/>
    <col min="11079" max="11079" width="4.5703125" style="320" customWidth="1"/>
    <col min="11080" max="11080" width="1.5703125" style="320" customWidth="1"/>
    <col min="11081" max="11081" width="4.5703125" style="320" customWidth="1"/>
    <col min="11082" max="11082" width="1.5703125" style="320" customWidth="1"/>
    <col min="11083" max="11083" width="4.5703125" style="320" customWidth="1"/>
    <col min="11084" max="11084" width="1.5703125" style="320" customWidth="1"/>
    <col min="11085" max="11085" width="4.5703125" style="320" customWidth="1"/>
    <col min="11086" max="11086" width="1.5703125" style="320" customWidth="1"/>
    <col min="11087" max="11087" width="4.5703125" style="320" customWidth="1"/>
    <col min="11088" max="11088" width="1.5703125" style="320" customWidth="1"/>
    <col min="11089" max="11089" width="4.5703125" style="320" customWidth="1"/>
    <col min="11090" max="11090" width="1.5703125" style="320" customWidth="1"/>
    <col min="11091" max="11091" width="4.5703125" style="320" customWidth="1"/>
    <col min="11092" max="11092" width="1.5703125" style="320" customWidth="1"/>
    <col min="11093" max="11093" width="4.5703125" style="320" customWidth="1"/>
    <col min="11094" max="11094" width="1.5703125" style="320" customWidth="1"/>
    <col min="11095" max="11095" width="4.5703125" style="320" customWidth="1"/>
    <col min="11096" max="11096" width="1.5703125" style="320" customWidth="1"/>
    <col min="11097" max="11097" width="4.5703125" style="320" customWidth="1"/>
    <col min="11098" max="11098" width="1.5703125" style="320" customWidth="1"/>
    <col min="11099" max="11099" width="4.5703125" style="320" customWidth="1"/>
    <col min="11100" max="11100" width="1.5703125" style="320" customWidth="1"/>
    <col min="11101" max="11101" width="4.5703125" style="320" customWidth="1"/>
    <col min="11102" max="11102" width="1.5703125" style="320" customWidth="1"/>
    <col min="11103" max="11103" width="4.5703125" style="320" customWidth="1"/>
    <col min="11104" max="11104" width="1.5703125" style="320" customWidth="1"/>
    <col min="11105" max="11105" width="4.5703125" style="320" customWidth="1"/>
    <col min="11106" max="11106" width="1.5703125" style="320" customWidth="1"/>
    <col min="11107" max="11107" width="4.5703125" style="320" customWidth="1"/>
    <col min="11108" max="11108" width="1.5703125" style="320" customWidth="1"/>
    <col min="11109" max="11109" width="4.85546875" style="320" customWidth="1"/>
    <col min="11110" max="11110" width="1.5703125" style="320" customWidth="1"/>
    <col min="11111" max="11111" width="4.5703125" style="320" customWidth="1"/>
    <col min="11112" max="11112" width="1.5703125" style="320" customWidth="1"/>
    <col min="11113" max="11113" width="4.85546875" style="320" customWidth="1"/>
    <col min="11114" max="11114" width="1.5703125" style="320" customWidth="1"/>
    <col min="11115" max="11115" width="4.85546875" style="320" customWidth="1"/>
    <col min="11116" max="11116" width="3" style="320" customWidth="1"/>
    <col min="11117" max="11117" width="8" style="320" customWidth="1"/>
    <col min="11118" max="11118" width="18.5703125" style="320" customWidth="1"/>
    <col min="11119" max="11122" width="8" style="320" customWidth="1"/>
    <col min="11123" max="11264" width="8" style="320"/>
    <col min="11265" max="11266" width="0" style="320" hidden="1" customWidth="1"/>
    <col min="11267" max="11267" width="9.42578125" style="320" customWidth="1"/>
    <col min="11268" max="11268" width="30.42578125" style="320" customWidth="1"/>
    <col min="11269" max="11269" width="8.5703125" style="320" customWidth="1"/>
    <col min="11270" max="11270" width="10" style="320" customWidth="1"/>
    <col min="11271" max="11271" width="1.5703125" style="320" customWidth="1"/>
    <col min="11272" max="11272" width="6" style="320" customWidth="1"/>
    <col min="11273" max="11273" width="1.5703125" style="320" customWidth="1"/>
    <col min="11274" max="11274" width="6" style="320" customWidth="1"/>
    <col min="11275" max="11275" width="1.5703125" style="320" customWidth="1"/>
    <col min="11276" max="11276" width="6.140625" style="320" customWidth="1"/>
    <col min="11277" max="11277" width="1.5703125" style="320" customWidth="1"/>
    <col min="11278" max="11278" width="6.140625" style="320" customWidth="1"/>
    <col min="11279" max="11279" width="1.5703125" style="320" customWidth="1"/>
    <col min="11280" max="11280" width="6.140625" style="320" customWidth="1"/>
    <col min="11281" max="11281" width="1.5703125" style="320" customWidth="1"/>
    <col min="11282" max="11282" width="6" style="320" customWidth="1"/>
    <col min="11283" max="11283" width="1.5703125" style="320" customWidth="1"/>
    <col min="11284" max="11284" width="6" style="320" customWidth="1"/>
    <col min="11285" max="11285" width="1.5703125" style="320" customWidth="1"/>
    <col min="11286" max="11286" width="7.42578125" style="320" customWidth="1"/>
    <col min="11287" max="11287" width="1.42578125" style="320" customWidth="1"/>
    <col min="11288" max="11288" width="7.42578125" style="320" customWidth="1"/>
    <col min="11289" max="11289" width="1.42578125" style="320" customWidth="1"/>
    <col min="11290" max="11290" width="7.42578125" style="320" customWidth="1"/>
    <col min="11291" max="11291" width="1.42578125" style="320" customWidth="1"/>
    <col min="11292" max="11292" width="7.42578125" style="320" customWidth="1"/>
    <col min="11293" max="11293" width="1.42578125" style="320" customWidth="1"/>
    <col min="11294" max="11294" width="7.42578125" style="320" customWidth="1"/>
    <col min="11295" max="11295" width="1.42578125" style="320" customWidth="1"/>
    <col min="11296" max="11296" width="7.42578125" style="320" customWidth="1"/>
    <col min="11297" max="11297" width="1.42578125" style="320" customWidth="1"/>
    <col min="11298" max="11298" width="7.42578125" style="320" customWidth="1"/>
    <col min="11299" max="11299" width="1.42578125" style="320" customWidth="1"/>
    <col min="11300" max="11300" width="7.42578125" style="320" customWidth="1"/>
    <col min="11301" max="11301" width="1.42578125" style="320" customWidth="1"/>
    <col min="11302" max="11302" width="7.42578125" style="320" customWidth="1"/>
    <col min="11303" max="11303" width="1.42578125" style="320" customWidth="1"/>
    <col min="11304" max="11304" width="7.42578125" style="320" customWidth="1"/>
    <col min="11305" max="11305" width="1.42578125" style="320" customWidth="1"/>
    <col min="11306" max="11306" width="7.42578125" style="320" customWidth="1"/>
    <col min="11307" max="11307" width="1.42578125" style="320" customWidth="1"/>
    <col min="11308" max="11308" width="7.42578125" style="320" customWidth="1"/>
    <col min="11309" max="11309" width="1.42578125" style="320" customWidth="1"/>
    <col min="11310" max="11310" width="7.42578125" style="320" customWidth="1"/>
    <col min="11311" max="11311" width="1.42578125" style="320" customWidth="1"/>
    <col min="11312" max="11312" width="7.42578125" style="320" customWidth="1"/>
    <col min="11313" max="11313" width="1.42578125" style="320" customWidth="1"/>
    <col min="11314" max="11314" width="7.42578125" style="320" customWidth="1"/>
    <col min="11315" max="11315" width="1.42578125" style="320" customWidth="1"/>
    <col min="11316" max="11316" width="7.42578125" style="320" customWidth="1"/>
    <col min="11317" max="11317" width="1.42578125" style="320" customWidth="1"/>
    <col min="11318" max="11318" width="7.42578125" style="320" customWidth="1"/>
    <col min="11319" max="11319" width="1.42578125" style="320" customWidth="1"/>
    <col min="11320" max="11320" width="1.5703125" style="320" customWidth="1"/>
    <col min="11321" max="11321" width="5.5703125" style="320" customWidth="1"/>
    <col min="11322" max="11322" width="5.85546875" style="320" customWidth="1"/>
    <col min="11323" max="11323" width="29.5703125" style="320" customWidth="1"/>
    <col min="11324" max="11324" width="8" style="320" customWidth="1"/>
    <col min="11325" max="11325" width="9.5703125" style="320" customWidth="1"/>
    <col min="11326" max="11327" width="4.5703125" style="320" customWidth="1"/>
    <col min="11328" max="11328" width="1.5703125" style="320" customWidth="1"/>
    <col min="11329" max="11329" width="4.5703125" style="320" customWidth="1"/>
    <col min="11330" max="11330" width="1.5703125" style="320" customWidth="1"/>
    <col min="11331" max="11331" width="4.5703125" style="320" customWidth="1"/>
    <col min="11332" max="11332" width="1.5703125" style="320" customWidth="1"/>
    <col min="11333" max="11333" width="4.5703125" style="320" customWidth="1"/>
    <col min="11334" max="11334" width="1.5703125" style="320" customWidth="1"/>
    <col min="11335" max="11335" width="4.5703125" style="320" customWidth="1"/>
    <col min="11336" max="11336" width="1.5703125" style="320" customWidth="1"/>
    <col min="11337" max="11337" width="4.5703125" style="320" customWidth="1"/>
    <col min="11338" max="11338" width="1.5703125" style="320" customWidth="1"/>
    <col min="11339" max="11339" width="4.5703125" style="320" customWidth="1"/>
    <col min="11340" max="11340" width="1.5703125" style="320" customWidth="1"/>
    <col min="11341" max="11341" width="4.5703125" style="320" customWidth="1"/>
    <col min="11342" max="11342" width="1.5703125" style="320" customWidth="1"/>
    <col min="11343" max="11343" width="4.5703125" style="320" customWidth="1"/>
    <col min="11344" max="11344" width="1.5703125" style="320" customWidth="1"/>
    <col min="11345" max="11345" width="4.5703125" style="320" customWidth="1"/>
    <col min="11346" max="11346" width="1.5703125" style="320" customWidth="1"/>
    <col min="11347" max="11347" width="4.5703125" style="320" customWidth="1"/>
    <col min="11348" max="11348" width="1.5703125" style="320" customWidth="1"/>
    <col min="11349" max="11349" width="4.5703125" style="320" customWidth="1"/>
    <col min="11350" max="11350" width="1.5703125" style="320" customWidth="1"/>
    <col min="11351" max="11351" width="4.5703125" style="320" customWidth="1"/>
    <col min="11352" max="11352" width="1.5703125" style="320" customWidth="1"/>
    <col min="11353" max="11353" width="4.5703125" style="320" customWidth="1"/>
    <col min="11354" max="11354" width="1.5703125" style="320" customWidth="1"/>
    <col min="11355" max="11355" width="4.5703125" style="320" customWidth="1"/>
    <col min="11356" max="11356" width="1.5703125" style="320" customWidth="1"/>
    <col min="11357" max="11357" width="4.5703125" style="320" customWidth="1"/>
    <col min="11358" max="11358" width="1.5703125" style="320" customWidth="1"/>
    <col min="11359" max="11359" width="4.5703125" style="320" customWidth="1"/>
    <col min="11360" max="11360" width="1.5703125" style="320" customWidth="1"/>
    <col min="11361" max="11361" width="4.5703125" style="320" customWidth="1"/>
    <col min="11362" max="11362" width="1.5703125" style="320" customWidth="1"/>
    <col min="11363" max="11363" width="4.5703125" style="320" customWidth="1"/>
    <col min="11364" max="11364" width="1.5703125" style="320" customWidth="1"/>
    <col min="11365" max="11365" width="4.85546875" style="320" customWidth="1"/>
    <col min="11366" max="11366" width="1.5703125" style="320" customWidth="1"/>
    <col min="11367" max="11367" width="4.5703125" style="320" customWidth="1"/>
    <col min="11368" max="11368" width="1.5703125" style="320" customWidth="1"/>
    <col min="11369" max="11369" width="4.85546875" style="320" customWidth="1"/>
    <col min="11370" max="11370" width="1.5703125" style="320" customWidth="1"/>
    <col min="11371" max="11371" width="4.85546875" style="320" customWidth="1"/>
    <col min="11372" max="11372" width="3" style="320" customWidth="1"/>
    <col min="11373" max="11373" width="8" style="320" customWidth="1"/>
    <col min="11374" max="11374" width="18.5703125" style="320" customWidth="1"/>
    <col min="11375" max="11378" width="8" style="320" customWidth="1"/>
    <col min="11379" max="11520" width="8" style="320"/>
    <col min="11521" max="11522" width="0" style="320" hidden="1" customWidth="1"/>
    <col min="11523" max="11523" width="9.42578125" style="320" customWidth="1"/>
    <col min="11524" max="11524" width="30.42578125" style="320" customWidth="1"/>
    <col min="11525" max="11525" width="8.5703125" style="320" customWidth="1"/>
    <col min="11526" max="11526" width="10" style="320" customWidth="1"/>
    <col min="11527" max="11527" width="1.5703125" style="320" customWidth="1"/>
    <col min="11528" max="11528" width="6" style="320" customWidth="1"/>
    <col min="11529" max="11529" width="1.5703125" style="320" customWidth="1"/>
    <col min="11530" max="11530" width="6" style="320" customWidth="1"/>
    <col min="11531" max="11531" width="1.5703125" style="320" customWidth="1"/>
    <col min="11532" max="11532" width="6.140625" style="320" customWidth="1"/>
    <col min="11533" max="11533" width="1.5703125" style="320" customWidth="1"/>
    <col min="11534" max="11534" width="6.140625" style="320" customWidth="1"/>
    <col min="11535" max="11535" width="1.5703125" style="320" customWidth="1"/>
    <col min="11536" max="11536" width="6.140625" style="320" customWidth="1"/>
    <col min="11537" max="11537" width="1.5703125" style="320" customWidth="1"/>
    <col min="11538" max="11538" width="6" style="320" customWidth="1"/>
    <col min="11539" max="11539" width="1.5703125" style="320" customWidth="1"/>
    <col min="11540" max="11540" width="6" style="320" customWidth="1"/>
    <col min="11541" max="11541" width="1.5703125" style="320" customWidth="1"/>
    <col min="11542" max="11542" width="7.42578125" style="320" customWidth="1"/>
    <col min="11543" max="11543" width="1.42578125" style="320" customWidth="1"/>
    <col min="11544" max="11544" width="7.42578125" style="320" customWidth="1"/>
    <col min="11545" max="11545" width="1.42578125" style="320" customWidth="1"/>
    <col min="11546" max="11546" width="7.42578125" style="320" customWidth="1"/>
    <col min="11547" max="11547" width="1.42578125" style="320" customWidth="1"/>
    <col min="11548" max="11548" width="7.42578125" style="320" customWidth="1"/>
    <col min="11549" max="11549" width="1.42578125" style="320" customWidth="1"/>
    <col min="11550" max="11550" width="7.42578125" style="320" customWidth="1"/>
    <col min="11551" max="11551" width="1.42578125" style="320" customWidth="1"/>
    <col min="11552" max="11552" width="7.42578125" style="320" customWidth="1"/>
    <col min="11553" max="11553" width="1.42578125" style="320" customWidth="1"/>
    <col min="11554" max="11554" width="7.42578125" style="320" customWidth="1"/>
    <col min="11555" max="11555" width="1.42578125" style="320" customWidth="1"/>
    <col min="11556" max="11556" width="7.42578125" style="320" customWidth="1"/>
    <col min="11557" max="11557" width="1.42578125" style="320" customWidth="1"/>
    <col min="11558" max="11558" width="7.42578125" style="320" customWidth="1"/>
    <col min="11559" max="11559" width="1.42578125" style="320" customWidth="1"/>
    <col min="11560" max="11560" width="7.42578125" style="320" customWidth="1"/>
    <col min="11561" max="11561" width="1.42578125" style="320" customWidth="1"/>
    <col min="11562" max="11562" width="7.42578125" style="320" customWidth="1"/>
    <col min="11563" max="11563" width="1.42578125" style="320" customWidth="1"/>
    <col min="11564" max="11564" width="7.42578125" style="320" customWidth="1"/>
    <col min="11565" max="11565" width="1.42578125" style="320" customWidth="1"/>
    <col min="11566" max="11566" width="7.42578125" style="320" customWidth="1"/>
    <col min="11567" max="11567" width="1.42578125" style="320" customWidth="1"/>
    <col min="11568" max="11568" width="7.42578125" style="320" customWidth="1"/>
    <col min="11569" max="11569" width="1.42578125" style="320" customWidth="1"/>
    <col min="11570" max="11570" width="7.42578125" style="320" customWidth="1"/>
    <col min="11571" max="11571" width="1.42578125" style="320" customWidth="1"/>
    <col min="11572" max="11572" width="7.42578125" style="320" customWidth="1"/>
    <col min="11573" max="11573" width="1.42578125" style="320" customWidth="1"/>
    <col min="11574" max="11574" width="7.42578125" style="320" customWidth="1"/>
    <col min="11575" max="11575" width="1.42578125" style="320" customWidth="1"/>
    <col min="11576" max="11576" width="1.5703125" style="320" customWidth="1"/>
    <col min="11577" max="11577" width="5.5703125" style="320" customWidth="1"/>
    <col min="11578" max="11578" width="5.85546875" style="320" customWidth="1"/>
    <col min="11579" max="11579" width="29.5703125" style="320" customWidth="1"/>
    <col min="11580" max="11580" width="8" style="320" customWidth="1"/>
    <col min="11581" max="11581" width="9.5703125" style="320" customWidth="1"/>
    <col min="11582" max="11583" width="4.5703125" style="320" customWidth="1"/>
    <col min="11584" max="11584" width="1.5703125" style="320" customWidth="1"/>
    <col min="11585" max="11585" width="4.5703125" style="320" customWidth="1"/>
    <col min="11586" max="11586" width="1.5703125" style="320" customWidth="1"/>
    <col min="11587" max="11587" width="4.5703125" style="320" customWidth="1"/>
    <col min="11588" max="11588" width="1.5703125" style="320" customWidth="1"/>
    <col min="11589" max="11589" width="4.5703125" style="320" customWidth="1"/>
    <col min="11590" max="11590" width="1.5703125" style="320" customWidth="1"/>
    <col min="11591" max="11591" width="4.5703125" style="320" customWidth="1"/>
    <col min="11592" max="11592" width="1.5703125" style="320" customWidth="1"/>
    <col min="11593" max="11593" width="4.5703125" style="320" customWidth="1"/>
    <col min="11594" max="11594" width="1.5703125" style="320" customWidth="1"/>
    <col min="11595" max="11595" width="4.5703125" style="320" customWidth="1"/>
    <col min="11596" max="11596" width="1.5703125" style="320" customWidth="1"/>
    <col min="11597" max="11597" width="4.5703125" style="320" customWidth="1"/>
    <col min="11598" max="11598" width="1.5703125" style="320" customWidth="1"/>
    <col min="11599" max="11599" width="4.5703125" style="320" customWidth="1"/>
    <col min="11600" max="11600" width="1.5703125" style="320" customWidth="1"/>
    <col min="11601" max="11601" width="4.5703125" style="320" customWidth="1"/>
    <col min="11602" max="11602" width="1.5703125" style="320" customWidth="1"/>
    <col min="11603" max="11603" width="4.5703125" style="320" customWidth="1"/>
    <col min="11604" max="11604" width="1.5703125" style="320" customWidth="1"/>
    <col min="11605" max="11605" width="4.5703125" style="320" customWidth="1"/>
    <col min="11606" max="11606" width="1.5703125" style="320" customWidth="1"/>
    <col min="11607" max="11607" width="4.5703125" style="320" customWidth="1"/>
    <col min="11608" max="11608" width="1.5703125" style="320" customWidth="1"/>
    <col min="11609" max="11609" width="4.5703125" style="320" customWidth="1"/>
    <col min="11610" max="11610" width="1.5703125" style="320" customWidth="1"/>
    <col min="11611" max="11611" width="4.5703125" style="320" customWidth="1"/>
    <col min="11612" max="11612" width="1.5703125" style="320" customWidth="1"/>
    <col min="11613" max="11613" width="4.5703125" style="320" customWidth="1"/>
    <col min="11614" max="11614" width="1.5703125" style="320" customWidth="1"/>
    <col min="11615" max="11615" width="4.5703125" style="320" customWidth="1"/>
    <col min="11616" max="11616" width="1.5703125" style="320" customWidth="1"/>
    <col min="11617" max="11617" width="4.5703125" style="320" customWidth="1"/>
    <col min="11618" max="11618" width="1.5703125" style="320" customWidth="1"/>
    <col min="11619" max="11619" width="4.5703125" style="320" customWidth="1"/>
    <col min="11620" max="11620" width="1.5703125" style="320" customWidth="1"/>
    <col min="11621" max="11621" width="4.85546875" style="320" customWidth="1"/>
    <col min="11622" max="11622" width="1.5703125" style="320" customWidth="1"/>
    <col min="11623" max="11623" width="4.5703125" style="320" customWidth="1"/>
    <col min="11624" max="11624" width="1.5703125" style="320" customWidth="1"/>
    <col min="11625" max="11625" width="4.85546875" style="320" customWidth="1"/>
    <col min="11626" max="11626" width="1.5703125" style="320" customWidth="1"/>
    <col min="11627" max="11627" width="4.85546875" style="320" customWidth="1"/>
    <col min="11628" max="11628" width="3" style="320" customWidth="1"/>
    <col min="11629" max="11629" width="8" style="320" customWidth="1"/>
    <col min="11630" max="11630" width="18.5703125" style="320" customWidth="1"/>
    <col min="11631" max="11634" width="8" style="320" customWidth="1"/>
    <col min="11635" max="11776" width="8" style="320"/>
    <col min="11777" max="11778" width="0" style="320" hidden="1" customWidth="1"/>
    <col min="11779" max="11779" width="9.42578125" style="320" customWidth="1"/>
    <col min="11780" max="11780" width="30.42578125" style="320" customWidth="1"/>
    <col min="11781" max="11781" width="8.5703125" style="320" customWidth="1"/>
    <col min="11782" max="11782" width="10" style="320" customWidth="1"/>
    <col min="11783" max="11783" width="1.5703125" style="320" customWidth="1"/>
    <col min="11784" max="11784" width="6" style="320" customWidth="1"/>
    <col min="11785" max="11785" width="1.5703125" style="320" customWidth="1"/>
    <col min="11786" max="11786" width="6" style="320" customWidth="1"/>
    <col min="11787" max="11787" width="1.5703125" style="320" customWidth="1"/>
    <col min="11788" max="11788" width="6.140625" style="320" customWidth="1"/>
    <col min="11789" max="11789" width="1.5703125" style="320" customWidth="1"/>
    <col min="11790" max="11790" width="6.140625" style="320" customWidth="1"/>
    <col min="11791" max="11791" width="1.5703125" style="320" customWidth="1"/>
    <col min="11792" max="11792" width="6.140625" style="320" customWidth="1"/>
    <col min="11793" max="11793" width="1.5703125" style="320" customWidth="1"/>
    <col min="11794" max="11794" width="6" style="320" customWidth="1"/>
    <col min="11795" max="11795" width="1.5703125" style="320" customWidth="1"/>
    <col min="11796" max="11796" width="6" style="320" customWidth="1"/>
    <col min="11797" max="11797" width="1.5703125" style="320" customWidth="1"/>
    <col min="11798" max="11798" width="7.42578125" style="320" customWidth="1"/>
    <col min="11799" max="11799" width="1.42578125" style="320" customWidth="1"/>
    <col min="11800" max="11800" width="7.42578125" style="320" customWidth="1"/>
    <col min="11801" max="11801" width="1.42578125" style="320" customWidth="1"/>
    <col min="11802" max="11802" width="7.42578125" style="320" customWidth="1"/>
    <col min="11803" max="11803" width="1.42578125" style="320" customWidth="1"/>
    <col min="11804" max="11804" width="7.42578125" style="320" customWidth="1"/>
    <col min="11805" max="11805" width="1.42578125" style="320" customWidth="1"/>
    <col min="11806" max="11806" width="7.42578125" style="320" customWidth="1"/>
    <col min="11807" max="11807" width="1.42578125" style="320" customWidth="1"/>
    <col min="11808" max="11808" width="7.42578125" style="320" customWidth="1"/>
    <col min="11809" max="11809" width="1.42578125" style="320" customWidth="1"/>
    <col min="11810" max="11810" width="7.42578125" style="320" customWidth="1"/>
    <col min="11811" max="11811" width="1.42578125" style="320" customWidth="1"/>
    <col min="11812" max="11812" width="7.42578125" style="320" customWidth="1"/>
    <col min="11813" max="11813" width="1.42578125" style="320" customWidth="1"/>
    <col min="11814" max="11814" width="7.42578125" style="320" customWidth="1"/>
    <col min="11815" max="11815" width="1.42578125" style="320" customWidth="1"/>
    <col min="11816" max="11816" width="7.42578125" style="320" customWidth="1"/>
    <col min="11817" max="11817" width="1.42578125" style="320" customWidth="1"/>
    <col min="11818" max="11818" width="7.42578125" style="320" customWidth="1"/>
    <col min="11819" max="11819" width="1.42578125" style="320" customWidth="1"/>
    <col min="11820" max="11820" width="7.42578125" style="320" customWidth="1"/>
    <col min="11821" max="11821" width="1.42578125" style="320" customWidth="1"/>
    <col min="11822" max="11822" width="7.42578125" style="320" customWidth="1"/>
    <col min="11823" max="11823" width="1.42578125" style="320" customWidth="1"/>
    <col min="11824" max="11824" width="7.42578125" style="320" customWidth="1"/>
    <col min="11825" max="11825" width="1.42578125" style="320" customWidth="1"/>
    <col min="11826" max="11826" width="7.42578125" style="320" customWidth="1"/>
    <col min="11827" max="11827" width="1.42578125" style="320" customWidth="1"/>
    <col min="11828" max="11828" width="7.42578125" style="320" customWidth="1"/>
    <col min="11829" max="11829" width="1.42578125" style="320" customWidth="1"/>
    <col min="11830" max="11830" width="7.42578125" style="320" customWidth="1"/>
    <col min="11831" max="11831" width="1.42578125" style="320" customWidth="1"/>
    <col min="11832" max="11832" width="1.5703125" style="320" customWidth="1"/>
    <col min="11833" max="11833" width="5.5703125" style="320" customWidth="1"/>
    <col min="11834" max="11834" width="5.85546875" style="320" customWidth="1"/>
    <col min="11835" max="11835" width="29.5703125" style="320" customWidth="1"/>
    <col min="11836" max="11836" width="8" style="320" customWidth="1"/>
    <col min="11837" max="11837" width="9.5703125" style="320" customWidth="1"/>
    <col min="11838" max="11839" width="4.5703125" style="320" customWidth="1"/>
    <col min="11840" max="11840" width="1.5703125" style="320" customWidth="1"/>
    <col min="11841" max="11841" width="4.5703125" style="320" customWidth="1"/>
    <col min="11842" max="11842" width="1.5703125" style="320" customWidth="1"/>
    <col min="11843" max="11843" width="4.5703125" style="320" customWidth="1"/>
    <col min="11844" max="11844" width="1.5703125" style="320" customWidth="1"/>
    <col min="11845" max="11845" width="4.5703125" style="320" customWidth="1"/>
    <col min="11846" max="11846" width="1.5703125" style="320" customWidth="1"/>
    <col min="11847" max="11847" width="4.5703125" style="320" customWidth="1"/>
    <col min="11848" max="11848" width="1.5703125" style="320" customWidth="1"/>
    <col min="11849" max="11849" width="4.5703125" style="320" customWidth="1"/>
    <col min="11850" max="11850" width="1.5703125" style="320" customWidth="1"/>
    <col min="11851" max="11851" width="4.5703125" style="320" customWidth="1"/>
    <col min="11852" max="11852" width="1.5703125" style="320" customWidth="1"/>
    <col min="11853" max="11853" width="4.5703125" style="320" customWidth="1"/>
    <col min="11854" max="11854" width="1.5703125" style="320" customWidth="1"/>
    <col min="11855" max="11855" width="4.5703125" style="320" customWidth="1"/>
    <col min="11856" max="11856" width="1.5703125" style="320" customWidth="1"/>
    <col min="11857" max="11857" width="4.5703125" style="320" customWidth="1"/>
    <col min="11858" max="11858" width="1.5703125" style="320" customWidth="1"/>
    <col min="11859" max="11859" width="4.5703125" style="320" customWidth="1"/>
    <col min="11860" max="11860" width="1.5703125" style="320" customWidth="1"/>
    <col min="11861" max="11861" width="4.5703125" style="320" customWidth="1"/>
    <col min="11862" max="11862" width="1.5703125" style="320" customWidth="1"/>
    <col min="11863" max="11863" width="4.5703125" style="320" customWidth="1"/>
    <col min="11864" max="11864" width="1.5703125" style="320" customWidth="1"/>
    <col min="11865" max="11865" width="4.5703125" style="320" customWidth="1"/>
    <col min="11866" max="11866" width="1.5703125" style="320" customWidth="1"/>
    <col min="11867" max="11867" width="4.5703125" style="320" customWidth="1"/>
    <col min="11868" max="11868" width="1.5703125" style="320" customWidth="1"/>
    <col min="11869" max="11869" width="4.5703125" style="320" customWidth="1"/>
    <col min="11870" max="11870" width="1.5703125" style="320" customWidth="1"/>
    <col min="11871" max="11871" width="4.5703125" style="320" customWidth="1"/>
    <col min="11872" max="11872" width="1.5703125" style="320" customWidth="1"/>
    <col min="11873" max="11873" width="4.5703125" style="320" customWidth="1"/>
    <col min="11874" max="11874" width="1.5703125" style="320" customWidth="1"/>
    <col min="11875" max="11875" width="4.5703125" style="320" customWidth="1"/>
    <col min="11876" max="11876" width="1.5703125" style="320" customWidth="1"/>
    <col min="11877" max="11877" width="4.85546875" style="320" customWidth="1"/>
    <col min="11878" max="11878" width="1.5703125" style="320" customWidth="1"/>
    <col min="11879" max="11879" width="4.5703125" style="320" customWidth="1"/>
    <col min="11880" max="11880" width="1.5703125" style="320" customWidth="1"/>
    <col min="11881" max="11881" width="4.85546875" style="320" customWidth="1"/>
    <col min="11882" max="11882" width="1.5703125" style="320" customWidth="1"/>
    <col min="11883" max="11883" width="4.85546875" style="320" customWidth="1"/>
    <col min="11884" max="11884" width="3" style="320" customWidth="1"/>
    <col min="11885" max="11885" width="8" style="320" customWidth="1"/>
    <col min="11886" max="11886" width="18.5703125" style="320" customWidth="1"/>
    <col min="11887" max="11890" width="8" style="320" customWidth="1"/>
    <col min="11891" max="12032" width="8" style="320"/>
    <col min="12033" max="12034" width="0" style="320" hidden="1" customWidth="1"/>
    <col min="12035" max="12035" width="9.42578125" style="320" customWidth="1"/>
    <col min="12036" max="12036" width="30.42578125" style="320" customWidth="1"/>
    <col min="12037" max="12037" width="8.5703125" style="320" customWidth="1"/>
    <col min="12038" max="12038" width="10" style="320" customWidth="1"/>
    <col min="12039" max="12039" width="1.5703125" style="320" customWidth="1"/>
    <col min="12040" max="12040" width="6" style="320" customWidth="1"/>
    <col min="12041" max="12041" width="1.5703125" style="320" customWidth="1"/>
    <col min="12042" max="12042" width="6" style="320" customWidth="1"/>
    <col min="12043" max="12043" width="1.5703125" style="320" customWidth="1"/>
    <col min="12044" max="12044" width="6.140625" style="320" customWidth="1"/>
    <col min="12045" max="12045" width="1.5703125" style="320" customWidth="1"/>
    <col min="12046" max="12046" width="6.140625" style="320" customWidth="1"/>
    <col min="12047" max="12047" width="1.5703125" style="320" customWidth="1"/>
    <col min="12048" max="12048" width="6.140625" style="320" customWidth="1"/>
    <col min="12049" max="12049" width="1.5703125" style="320" customWidth="1"/>
    <col min="12050" max="12050" width="6" style="320" customWidth="1"/>
    <col min="12051" max="12051" width="1.5703125" style="320" customWidth="1"/>
    <col min="12052" max="12052" width="6" style="320" customWidth="1"/>
    <col min="12053" max="12053" width="1.5703125" style="320" customWidth="1"/>
    <col min="12054" max="12054" width="7.42578125" style="320" customWidth="1"/>
    <col min="12055" max="12055" width="1.42578125" style="320" customWidth="1"/>
    <col min="12056" max="12056" width="7.42578125" style="320" customWidth="1"/>
    <col min="12057" max="12057" width="1.42578125" style="320" customWidth="1"/>
    <col min="12058" max="12058" width="7.42578125" style="320" customWidth="1"/>
    <col min="12059" max="12059" width="1.42578125" style="320" customWidth="1"/>
    <col min="12060" max="12060" width="7.42578125" style="320" customWidth="1"/>
    <col min="12061" max="12061" width="1.42578125" style="320" customWidth="1"/>
    <col min="12062" max="12062" width="7.42578125" style="320" customWidth="1"/>
    <col min="12063" max="12063" width="1.42578125" style="320" customWidth="1"/>
    <col min="12064" max="12064" width="7.42578125" style="320" customWidth="1"/>
    <col min="12065" max="12065" width="1.42578125" style="320" customWidth="1"/>
    <col min="12066" max="12066" width="7.42578125" style="320" customWidth="1"/>
    <col min="12067" max="12067" width="1.42578125" style="320" customWidth="1"/>
    <col min="12068" max="12068" width="7.42578125" style="320" customWidth="1"/>
    <col min="12069" max="12069" width="1.42578125" style="320" customWidth="1"/>
    <col min="12070" max="12070" width="7.42578125" style="320" customWidth="1"/>
    <col min="12071" max="12071" width="1.42578125" style="320" customWidth="1"/>
    <col min="12072" max="12072" width="7.42578125" style="320" customWidth="1"/>
    <col min="12073" max="12073" width="1.42578125" style="320" customWidth="1"/>
    <col min="12074" max="12074" width="7.42578125" style="320" customWidth="1"/>
    <col min="12075" max="12075" width="1.42578125" style="320" customWidth="1"/>
    <col min="12076" max="12076" width="7.42578125" style="320" customWidth="1"/>
    <col min="12077" max="12077" width="1.42578125" style="320" customWidth="1"/>
    <col min="12078" max="12078" width="7.42578125" style="320" customWidth="1"/>
    <col min="12079" max="12079" width="1.42578125" style="320" customWidth="1"/>
    <col min="12080" max="12080" width="7.42578125" style="320" customWidth="1"/>
    <col min="12081" max="12081" width="1.42578125" style="320" customWidth="1"/>
    <col min="12082" max="12082" width="7.42578125" style="320" customWidth="1"/>
    <col min="12083" max="12083" width="1.42578125" style="320" customWidth="1"/>
    <col min="12084" max="12084" width="7.42578125" style="320" customWidth="1"/>
    <col min="12085" max="12085" width="1.42578125" style="320" customWidth="1"/>
    <col min="12086" max="12086" width="7.42578125" style="320" customWidth="1"/>
    <col min="12087" max="12087" width="1.42578125" style="320" customWidth="1"/>
    <col min="12088" max="12088" width="1.5703125" style="320" customWidth="1"/>
    <col min="12089" max="12089" width="5.5703125" style="320" customWidth="1"/>
    <col min="12090" max="12090" width="5.85546875" style="320" customWidth="1"/>
    <col min="12091" max="12091" width="29.5703125" style="320" customWidth="1"/>
    <col min="12092" max="12092" width="8" style="320" customWidth="1"/>
    <col min="12093" max="12093" width="9.5703125" style="320" customWidth="1"/>
    <col min="12094" max="12095" width="4.5703125" style="320" customWidth="1"/>
    <col min="12096" max="12096" width="1.5703125" style="320" customWidth="1"/>
    <col min="12097" max="12097" width="4.5703125" style="320" customWidth="1"/>
    <col min="12098" max="12098" width="1.5703125" style="320" customWidth="1"/>
    <col min="12099" max="12099" width="4.5703125" style="320" customWidth="1"/>
    <col min="12100" max="12100" width="1.5703125" style="320" customWidth="1"/>
    <col min="12101" max="12101" width="4.5703125" style="320" customWidth="1"/>
    <col min="12102" max="12102" width="1.5703125" style="320" customWidth="1"/>
    <col min="12103" max="12103" width="4.5703125" style="320" customWidth="1"/>
    <col min="12104" max="12104" width="1.5703125" style="320" customWidth="1"/>
    <col min="12105" max="12105" width="4.5703125" style="320" customWidth="1"/>
    <col min="12106" max="12106" width="1.5703125" style="320" customWidth="1"/>
    <col min="12107" max="12107" width="4.5703125" style="320" customWidth="1"/>
    <col min="12108" max="12108" width="1.5703125" style="320" customWidth="1"/>
    <col min="12109" max="12109" width="4.5703125" style="320" customWidth="1"/>
    <col min="12110" max="12110" width="1.5703125" style="320" customWidth="1"/>
    <col min="12111" max="12111" width="4.5703125" style="320" customWidth="1"/>
    <col min="12112" max="12112" width="1.5703125" style="320" customWidth="1"/>
    <col min="12113" max="12113" width="4.5703125" style="320" customWidth="1"/>
    <col min="12114" max="12114" width="1.5703125" style="320" customWidth="1"/>
    <col min="12115" max="12115" width="4.5703125" style="320" customWidth="1"/>
    <col min="12116" max="12116" width="1.5703125" style="320" customWidth="1"/>
    <col min="12117" max="12117" width="4.5703125" style="320" customWidth="1"/>
    <col min="12118" max="12118" width="1.5703125" style="320" customWidth="1"/>
    <col min="12119" max="12119" width="4.5703125" style="320" customWidth="1"/>
    <col min="12120" max="12120" width="1.5703125" style="320" customWidth="1"/>
    <col min="12121" max="12121" width="4.5703125" style="320" customWidth="1"/>
    <col min="12122" max="12122" width="1.5703125" style="320" customWidth="1"/>
    <col min="12123" max="12123" width="4.5703125" style="320" customWidth="1"/>
    <col min="12124" max="12124" width="1.5703125" style="320" customWidth="1"/>
    <col min="12125" max="12125" width="4.5703125" style="320" customWidth="1"/>
    <col min="12126" max="12126" width="1.5703125" style="320" customWidth="1"/>
    <col min="12127" max="12127" width="4.5703125" style="320" customWidth="1"/>
    <col min="12128" max="12128" width="1.5703125" style="320" customWidth="1"/>
    <col min="12129" max="12129" width="4.5703125" style="320" customWidth="1"/>
    <col min="12130" max="12130" width="1.5703125" style="320" customWidth="1"/>
    <col min="12131" max="12131" width="4.5703125" style="320" customWidth="1"/>
    <col min="12132" max="12132" width="1.5703125" style="320" customWidth="1"/>
    <col min="12133" max="12133" width="4.85546875" style="320" customWidth="1"/>
    <col min="12134" max="12134" width="1.5703125" style="320" customWidth="1"/>
    <col min="12135" max="12135" width="4.5703125" style="320" customWidth="1"/>
    <col min="12136" max="12136" width="1.5703125" style="320" customWidth="1"/>
    <col min="12137" max="12137" width="4.85546875" style="320" customWidth="1"/>
    <col min="12138" max="12138" width="1.5703125" style="320" customWidth="1"/>
    <col min="12139" max="12139" width="4.85546875" style="320" customWidth="1"/>
    <col min="12140" max="12140" width="3" style="320" customWidth="1"/>
    <col min="12141" max="12141" width="8" style="320" customWidth="1"/>
    <col min="12142" max="12142" width="18.5703125" style="320" customWidth="1"/>
    <col min="12143" max="12146" width="8" style="320" customWidth="1"/>
    <col min="12147" max="12288" width="8" style="320"/>
    <col min="12289" max="12290" width="0" style="320" hidden="1" customWidth="1"/>
    <col min="12291" max="12291" width="9.42578125" style="320" customWidth="1"/>
    <col min="12292" max="12292" width="30.42578125" style="320" customWidth="1"/>
    <col min="12293" max="12293" width="8.5703125" style="320" customWidth="1"/>
    <col min="12294" max="12294" width="10" style="320" customWidth="1"/>
    <col min="12295" max="12295" width="1.5703125" style="320" customWidth="1"/>
    <col min="12296" max="12296" width="6" style="320" customWidth="1"/>
    <col min="12297" max="12297" width="1.5703125" style="320" customWidth="1"/>
    <col min="12298" max="12298" width="6" style="320" customWidth="1"/>
    <col min="12299" max="12299" width="1.5703125" style="320" customWidth="1"/>
    <col min="12300" max="12300" width="6.140625" style="320" customWidth="1"/>
    <col min="12301" max="12301" width="1.5703125" style="320" customWidth="1"/>
    <col min="12302" max="12302" width="6.140625" style="320" customWidth="1"/>
    <col min="12303" max="12303" width="1.5703125" style="320" customWidth="1"/>
    <col min="12304" max="12304" width="6.140625" style="320" customWidth="1"/>
    <col min="12305" max="12305" width="1.5703125" style="320" customWidth="1"/>
    <col min="12306" max="12306" width="6" style="320" customWidth="1"/>
    <col min="12307" max="12307" width="1.5703125" style="320" customWidth="1"/>
    <col min="12308" max="12308" width="6" style="320" customWidth="1"/>
    <col min="12309" max="12309" width="1.5703125" style="320" customWidth="1"/>
    <col min="12310" max="12310" width="7.42578125" style="320" customWidth="1"/>
    <col min="12311" max="12311" width="1.42578125" style="320" customWidth="1"/>
    <col min="12312" max="12312" width="7.42578125" style="320" customWidth="1"/>
    <col min="12313" max="12313" width="1.42578125" style="320" customWidth="1"/>
    <col min="12314" max="12314" width="7.42578125" style="320" customWidth="1"/>
    <col min="12315" max="12315" width="1.42578125" style="320" customWidth="1"/>
    <col min="12316" max="12316" width="7.42578125" style="320" customWidth="1"/>
    <col min="12317" max="12317" width="1.42578125" style="320" customWidth="1"/>
    <col min="12318" max="12318" width="7.42578125" style="320" customWidth="1"/>
    <col min="12319" max="12319" width="1.42578125" style="320" customWidth="1"/>
    <col min="12320" max="12320" width="7.42578125" style="320" customWidth="1"/>
    <col min="12321" max="12321" width="1.42578125" style="320" customWidth="1"/>
    <col min="12322" max="12322" width="7.42578125" style="320" customWidth="1"/>
    <col min="12323" max="12323" width="1.42578125" style="320" customWidth="1"/>
    <col min="12324" max="12324" width="7.42578125" style="320" customWidth="1"/>
    <col min="12325" max="12325" width="1.42578125" style="320" customWidth="1"/>
    <col min="12326" max="12326" width="7.42578125" style="320" customWidth="1"/>
    <col min="12327" max="12327" width="1.42578125" style="320" customWidth="1"/>
    <col min="12328" max="12328" width="7.42578125" style="320" customWidth="1"/>
    <col min="12329" max="12329" width="1.42578125" style="320" customWidth="1"/>
    <col min="12330" max="12330" width="7.42578125" style="320" customWidth="1"/>
    <col min="12331" max="12331" width="1.42578125" style="320" customWidth="1"/>
    <col min="12332" max="12332" width="7.42578125" style="320" customWidth="1"/>
    <col min="12333" max="12333" width="1.42578125" style="320" customWidth="1"/>
    <col min="12334" max="12334" width="7.42578125" style="320" customWidth="1"/>
    <col min="12335" max="12335" width="1.42578125" style="320" customWidth="1"/>
    <col min="12336" max="12336" width="7.42578125" style="320" customWidth="1"/>
    <col min="12337" max="12337" width="1.42578125" style="320" customWidth="1"/>
    <col min="12338" max="12338" width="7.42578125" style="320" customWidth="1"/>
    <col min="12339" max="12339" width="1.42578125" style="320" customWidth="1"/>
    <col min="12340" max="12340" width="7.42578125" style="320" customWidth="1"/>
    <col min="12341" max="12341" width="1.42578125" style="320" customWidth="1"/>
    <col min="12342" max="12342" width="7.42578125" style="320" customWidth="1"/>
    <col min="12343" max="12343" width="1.42578125" style="320" customWidth="1"/>
    <col min="12344" max="12344" width="1.5703125" style="320" customWidth="1"/>
    <col min="12345" max="12345" width="5.5703125" style="320" customWidth="1"/>
    <col min="12346" max="12346" width="5.85546875" style="320" customWidth="1"/>
    <col min="12347" max="12347" width="29.5703125" style="320" customWidth="1"/>
    <col min="12348" max="12348" width="8" style="320" customWidth="1"/>
    <col min="12349" max="12349" width="9.5703125" style="320" customWidth="1"/>
    <col min="12350" max="12351" width="4.5703125" style="320" customWidth="1"/>
    <col min="12352" max="12352" width="1.5703125" style="320" customWidth="1"/>
    <col min="12353" max="12353" width="4.5703125" style="320" customWidth="1"/>
    <col min="12354" max="12354" width="1.5703125" style="320" customWidth="1"/>
    <col min="12355" max="12355" width="4.5703125" style="320" customWidth="1"/>
    <col min="12356" max="12356" width="1.5703125" style="320" customWidth="1"/>
    <col min="12357" max="12357" width="4.5703125" style="320" customWidth="1"/>
    <col min="12358" max="12358" width="1.5703125" style="320" customWidth="1"/>
    <col min="12359" max="12359" width="4.5703125" style="320" customWidth="1"/>
    <col min="12360" max="12360" width="1.5703125" style="320" customWidth="1"/>
    <col min="12361" max="12361" width="4.5703125" style="320" customWidth="1"/>
    <col min="12362" max="12362" width="1.5703125" style="320" customWidth="1"/>
    <col min="12363" max="12363" width="4.5703125" style="320" customWidth="1"/>
    <col min="12364" max="12364" width="1.5703125" style="320" customWidth="1"/>
    <col min="12365" max="12365" width="4.5703125" style="320" customWidth="1"/>
    <col min="12366" max="12366" width="1.5703125" style="320" customWidth="1"/>
    <col min="12367" max="12367" width="4.5703125" style="320" customWidth="1"/>
    <col min="12368" max="12368" width="1.5703125" style="320" customWidth="1"/>
    <col min="12369" max="12369" width="4.5703125" style="320" customWidth="1"/>
    <col min="12370" max="12370" width="1.5703125" style="320" customWidth="1"/>
    <col min="12371" max="12371" width="4.5703125" style="320" customWidth="1"/>
    <col min="12372" max="12372" width="1.5703125" style="320" customWidth="1"/>
    <col min="12373" max="12373" width="4.5703125" style="320" customWidth="1"/>
    <col min="12374" max="12374" width="1.5703125" style="320" customWidth="1"/>
    <col min="12375" max="12375" width="4.5703125" style="320" customWidth="1"/>
    <col min="12376" max="12376" width="1.5703125" style="320" customWidth="1"/>
    <col min="12377" max="12377" width="4.5703125" style="320" customWidth="1"/>
    <col min="12378" max="12378" width="1.5703125" style="320" customWidth="1"/>
    <col min="12379" max="12379" width="4.5703125" style="320" customWidth="1"/>
    <col min="12380" max="12380" width="1.5703125" style="320" customWidth="1"/>
    <col min="12381" max="12381" width="4.5703125" style="320" customWidth="1"/>
    <col min="12382" max="12382" width="1.5703125" style="320" customWidth="1"/>
    <col min="12383" max="12383" width="4.5703125" style="320" customWidth="1"/>
    <col min="12384" max="12384" width="1.5703125" style="320" customWidth="1"/>
    <col min="12385" max="12385" width="4.5703125" style="320" customWidth="1"/>
    <col min="12386" max="12386" width="1.5703125" style="320" customWidth="1"/>
    <col min="12387" max="12387" width="4.5703125" style="320" customWidth="1"/>
    <col min="12388" max="12388" width="1.5703125" style="320" customWidth="1"/>
    <col min="12389" max="12389" width="4.85546875" style="320" customWidth="1"/>
    <col min="12390" max="12390" width="1.5703125" style="320" customWidth="1"/>
    <col min="12391" max="12391" width="4.5703125" style="320" customWidth="1"/>
    <col min="12392" max="12392" width="1.5703125" style="320" customWidth="1"/>
    <col min="12393" max="12393" width="4.85546875" style="320" customWidth="1"/>
    <col min="12394" max="12394" width="1.5703125" style="320" customWidth="1"/>
    <col min="12395" max="12395" width="4.85546875" style="320" customWidth="1"/>
    <col min="12396" max="12396" width="3" style="320" customWidth="1"/>
    <col min="12397" max="12397" width="8" style="320" customWidth="1"/>
    <col min="12398" max="12398" width="18.5703125" style="320" customWidth="1"/>
    <col min="12399" max="12402" width="8" style="320" customWidth="1"/>
    <col min="12403" max="12544" width="8" style="320"/>
    <col min="12545" max="12546" width="0" style="320" hidden="1" customWidth="1"/>
    <col min="12547" max="12547" width="9.42578125" style="320" customWidth="1"/>
    <col min="12548" max="12548" width="30.42578125" style="320" customWidth="1"/>
    <col min="12549" max="12549" width="8.5703125" style="320" customWidth="1"/>
    <col min="12550" max="12550" width="10" style="320" customWidth="1"/>
    <col min="12551" max="12551" width="1.5703125" style="320" customWidth="1"/>
    <col min="12552" max="12552" width="6" style="320" customWidth="1"/>
    <col min="12553" max="12553" width="1.5703125" style="320" customWidth="1"/>
    <col min="12554" max="12554" width="6" style="320" customWidth="1"/>
    <col min="12555" max="12555" width="1.5703125" style="320" customWidth="1"/>
    <col min="12556" max="12556" width="6.140625" style="320" customWidth="1"/>
    <col min="12557" max="12557" width="1.5703125" style="320" customWidth="1"/>
    <col min="12558" max="12558" width="6.140625" style="320" customWidth="1"/>
    <col min="12559" max="12559" width="1.5703125" style="320" customWidth="1"/>
    <col min="12560" max="12560" width="6.140625" style="320" customWidth="1"/>
    <col min="12561" max="12561" width="1.5703125" style="320" customWidth="1"/>
    <col min="12562" max="12562" width="6" style="320" customWidth="1"/>
    <col min="12563" max="12563" width="1.5703125" style="320" customWidth="1"/>
    <col min="12564" max="12564" width="6" style="320" customWidth="1"/>
    <col min="12565" max="12565" width="1.5703125" style="320" customWidth="1"/>
    <col min="12566" max="12566" width="7.42578125" style="320" customWidth="1"/>
    <col min="12567" max="12567" width="1.42578125" style="320" customWidth="1"/>
    <col min="12568" max="12568" width="7.42578125" style="320" customWidth="1"/>
    <col min="12569" max="12569" width="1.42578125" style="320" customWidth="1"/>
    <col min="12570" max="12570" width="7.42578125" style="320" customWidth="1"/>
    <col min="12571" max="12571" width="1.42578125" style="320" customWidth="1"/>
    <col min="12572" max="12572" width="7.42578125" style="320" customWidth="1"/>
    <col min="12573" max="12573" width="1.42578125" style="320" customWidth="1"/>
    <col min="12574" max="12574" width="7.42578125" style="320" customWidth="1"/>
    <col min="12575" max="12575" width="1.42578125" style="320" customWidth="1"/>
    <col min="12576" max="12576" width="7.42578125" style="320" customWidth="1"/>
    <col min="12577" max="12577" width="1.42578125" style="320" customWidth="1"/>
    <col min="12578" max="12578" width="7.42578125" style="320" customWidth="1"/>
    <col min="12579" max="12579" width="1.42578125" style="320" customWidth="1"/>
    <col min="12580" max="12580" width="7.42578125" style="320" customWidth="1"/>
    <col min="12581" max="12581" width="1.42578125" style="320" customWidth="1"/>
    <col min="12582" max="12582" width="7.42578125" style="320" customWidth="1"/>
    <col min="12583" max="12583" width="1.42578125" style="320" customWidth="1"/>
    <col min="12584" max="12584" width="7.42578125" style="320" customWidth="1"/>
    <col min="12585" max="12585" width="1.42578125" style="320" customWidth="1"/>
    <col min="12586" max="12586" width="7.42578125" style="320" customWidth="1"/>
    <col min="12587" max="12587" width="1.42578125" style="320" customWidth="1"/>
    <col min="12588" max="12588" width="7.42578125" style="320" customWidth="1"/>
    <col min="12589" max="12589" width="1.42578125" style="320" customWidth="1"/>
    <col min="12590" max="12590" width="7.42578125" style="320" customWidth="1"/>
    <col min="12591" max="12591" width="1.42578125" style="320" customWidth="1"/>
    <col min="12592" max="12592" width="7.42578125" style="320" customWidth="1"/>
    <col min="12593" max="12593" width="1.42578125" style="320" customWidth="1"/>
    <col min="12594" max="12594" width="7.42578125" style="320" customWidth="1"/>
    <col min="12595" max="12595" width="1.42578125" style="320" customWidth="1"/>
    <col min="12596" max="12596" width="7.42578125" style="320" customWidth="1"/>
    <col min="12597" max="12597" width="1.42578125" style="320" customWidth="1"/>
    <col min="12598" max="12598" width="7.42578125" style="320" customWidth="1"/>
    <col min="12599" max="12599" width="1.42578125" style="320" customWidth="1"/>
    <col min="12600" max="12600" width="1.5703125" style="320" customWidth="1"/>
    <col min="12601" max="12601" width="5.5703125" style="320" customWidth="1"/>
    <col min="12602" max="12602" width="5.85546875" style="320" customWidth="1"/>
    <col min="12603" max="12603" width="29.5703125" style="320" customWidth="1"/>
    <col min="12604" max="12604" width="8" style="320" customWidth="1"/>
    <col min="12605" max="12605" width="9.5703125" style="320" customWidth="1"/>
    <col min="12606" max="12607" width="4.5703125" style="320" customWidth="1"/>
    <col min="12608" max="12608" width="1.5703125" style="320" customWidth="1"/>
    <col min="12609" max="12609" width="4.5703125" style="320" customWidth="1"/>
    <col min="12610" max="12610" width="1.5703125" style="320" customWidth="1"/>
    <col min="12611" max="12611" width="4.5703125" style="320" customWidth="1"/>
    <col min="12612" max="12612" width="1.5703125" style="320" customWidth="1"/>
    <col min="12613" max="12613" width="4.5703125" style="320" customWidth="1"/>
    <col min="12614" max="12614" width="1.5703125" style="320" customWidth="1"/>
    <col min="12615" max="12615" width="4.5703125" style="320" customWidth="1"/>
    <col min="12616" max="12616" width="1.5703125" style="320" customWidth="1"/>
    <col min="12617" max="12617" width="4.5703125" style="320" customWidth="1"/>
    <col min="12618" max="12618" width="1.5703125" style="320" customWidth="1"/>
    <col min="12619" max="12619" width="4.5703125" style="320" customWidth="1"/>
    <col min="12620" max="12620" width="1.5703125" style="320" customWidth="1"/>
    <col min="12621" max="12621" width="4.5703125" style="320" customWidth="1"/>
    <col min="12622" max="12622" width="1.5703125" style="320" customWidth="1"/>
    <col min="12623" max="12623" width="4.5703125" style="320" customWidth="1"/>
    <col min="12624" max="12624" width="1.5703125" style="320" customWidth="1"/>
    <col min="12625" max="12625" width="4.5703125" style="320" customWidth="1"/>
    <col min="12626" max="12626" width="1.5703125" style="320" customWidth="1"/>
    <col min="12627" max="12627" width="4.5703125" style="320" customWidth="1"/>
    <col min="12628" max="12628" width="1.5703125" style="320" customWidth="1"/>
    <col min="12629" max="12629" width="4.5703125" style="320" customWidth="1"/>
    <col min="12630" max="12630" width="1.5703125" style="320" customWidth="1"/>
    <col min="12631" max="12631" width="4.5703125" style="320" customWidth="1"/>
    <col min="12632" max="12632" width="1.5703125" style="320" customWidth="1"/>
    <col min="12633" max="12633" width="4.5703125" style="320" customWidth="1"/>
    <col min="12634" max="12634" width="1.5703125" style="320" customWidth="1"/>
    <col min="12635" max="12635" width="4.5703125" style="320" customWidth="1"/>
    <col min="12636" max="12636" width="1.5703125" style="320" customWidth="1"/>
    <col min="12637" max="12637" width="4.5703125" style="320" customWidth="1"/>
    <col min="12638" max="12638" width="1.5703125" style="320" customWidth="1"/>
    <col min="12639" max="12639" width="4.5703125" style="320" customWidth="1"/>
    <col min="12640" max="12640" width="1.5703125" style="320" customWidth="1"/>
    <col min="12641" max="12641" width="4.5703125" style="320" customWidth="1"/>
    <col min="12642" max="12642" width="1.5703125" style="320" customWidth="1"/>
    <col min="12643" max="12643" width="4.5703125" style="320" customWidth="1"/>
    <col min="12644" max="12644" width="1.5703125" style="320" customWidth="1"/>
    <col min="12645" max="12645" width="4.85546875" style="320" customWidth="1"/>
    <col min="12646" max="12646" width="1.5703125" style="320" customWidth="1"/>
    <col min="12647" max="12647" width="4.5703125" style="320" customWidth="1"/>
    <col min="12648" max="12648" width="1.5703125" style="320" customWidth="1"/>
    <col min="12649" max="12649" width="4.85546875" style="320" customWidth="1"/>
    <col min="12650" max="12650" width="1.5703125" style="320" customWidth="1"/>
    <col min="12651" max="12651" width="4.85546875" style="320" customWidth="1"/>
    <col min="12652" max="12652" width="3" style="320" customWidth="1"/>
    <col min="12653" max="12653" width="8" style="320" customWidth="1"/>
    <col min="12654" max="12654" width="18.5703125" style="320" customWidth="1"/>
    <col min="12655" max="12658" width="8" style="320" customWidth="1"/>
    <col min="12659" max="12800" width="8" style="320"/>
    <col min="12801" max="12802" width="0" style="320" hidden="1" customWidth="1"/>
    <col min="12803" max="12803" width="9.42578125" style="320" customWidth="1"/>
    <col min="12804" max="12804" width="30.42578125" style="320" customWidth="1"/>
    <col min="12805" max="12805" width="8.5703125" style="320" customWidth="1"/>
    <col min="12806" max="12806" width="10" style="320" customWidth="1"/>
    <col min="12807" max="12807" width="1.5703125" style="320" customWidth="1"/>
    <col min="12808" max="12808" width="6" style="320" customWidth="1"/>
    <col min="12809" max="12809" width="1.5703125" style="320" customWidth="1"/>
    <col min="12810" max="12810" width="6" style="320" customWidth="1"/>
    <col min="12811" max="12811" width="1.5703125" style="320" customWidth="1"/>
    <col min="12812" max="12812" width="6.140625" style="320" customWidth="1"/>
    <col min="12813" max="12813" width="1.5703125" style="320" customWidth="1"/>
    <col min="12814" max="12814" width="6.140625" style="320" customWidth="1"/>
    <col min="12815" max="12815" width="1.5703125" style="320" customWidth="1"/>
    <col min="12816" max="12816" width="6.140625" style="320" customWidth="1"/>
    <col min="12817" max="12817" width="1.5703125" style="320" customWidth="1"/>
    <col min="12818" max="12818" width="6" style="320" customWidth="1"/>
    <col min="12819" max="12819" width="1.5703125" style="320" customWidth="1"/>
    <col min="12820" max="12820" width="6" style="320" customWidth="1"/>
    <col min="12821" max="12821" width="1.5703125" style="320" customWidth="1"/>
    <col min="12822" max="12822" width="7.42578125" style="320" customWidth="1"/>
    <col min="12823" max="12823" width="1.42578125" style="320" customWidth="1"/>
    <col min="12824" max="12824" width="7.42578125" style="320" customWidth="1"/>
    <col min="12825" max="12825" width="1.42578125" style="320" customWidth="1"/>
    <col min="12826" max="12826" width="7.42578125" style="320" customWidth="1"/>
    <col min="12827" max="12827" width="1.42578125" style="320" customWidth="1"/>
    <col min="12828" max="12828" width="7.42578125" style="320" customWidth="1"/>
    <col min="12829" max="12829" width="1.42578125" style="320" customWidth="1"/>
    <col min="12830" max="12830" width="7.42578125" style="320" customWidth="1"/>
    <col min="12831" max="12831" width="1.42578125" style="320" customWidth="1"/>
    <col min="12832" max="12832" width="7.42578125" style="320" customWidth="1"/>
    <col min="12833" max="12833" width="1.42578125" style="320" customWidth="1"/>
    <col min="12834" max="12834" width="7.42578125" style="320" customWidth="1"/>
    <col min="12835" max="12835" width="1.42578125" style="320" customWidth="1"/>
    <col min="12836" max="12836" width="7.42578125" style="320" customWidth="1"/>
    <col min="12837" max="12837" width="1.42578125" style="320" customWidth="1"/>
    <col min="12838" max="12838" width="7.42578125" style="320" customWidth="1"/>
    <col min="12839" max="12839" width="1.42578125" style="320" customWidth="1"/>
    <col min="12840" max="12840" width="7.42578125" style="320" customWidth="1"/>
    <col min="12841" max="12841" width="1.42578125" style="320" customWidth="1"/>
    <col min="12842" max="12842" width="7.42578125" style="320" customWidth="1"/>
    <col min="12843" max="12843" width="1.42578125" style="320" customWidth="1"/>
    <col min="12844" max="12844" width="7.42578125" style="320" customWidth="1"/>
    <col min="12845" max="12845" width="1.42578125" style="320" customWidth="1"/>
    <col min="12846" max="12846" width="7.42578125" style="320" customWidth="1"/>
    <col min="12847" max="12847" width="1.42578125" style="320" customWidth="1"/>
    <col min="12848" max="12848" width="7.42578125" style="320" customWidth="1"/>
    <col min="12849" max="12849" width="1.42578125" style="320" customWidth="1"/>
    <col min="12850" max="12850" width="7.42578125" style="320" customWidth="1"/>
    <col min="12851" max="12851" width="1.42578125" style="320" customWidth="1"/>
    <col min="12852" max="12852" width="7.42578125" style="320" customWidth="1"/>
    <col min="12853" max="12853" width="1.42578125" style="320" customWidth="1"/>
    <col min="12854" max="12854" width="7.42578125" style="320" customWidth="1"/>
    <col min="12855" max="12855" width="1.42578125" style="320" customWidth="1"/>
    <col min="12856" max="12856" width="1.5703125" style="320" customWidth="1"/>
    <col min="12857" max="12857" width="5.5703125" style="320" customWidth="1"/>
    <col min="12858" max="12858" width="5.85546875" style="320" customWidth="1"/>
    <col min="12859" max="12859" width="29.5703125" style="320" customWidth="1"/>
    <col min="12860" max="12860" width="8" style="320" customWidth="1"/>
    <col min="12861" max="12861" width="9.5703125" style="320" customWidth="1"/>
    <col min="12862" max="12863" width="4.5703125" style="320" customWidth="1"/>
    <col min="12864" max="12864" width="1.5703125" style="320" customWidth="1"/>
    <col min="12865" max="12865" width="4.5703125" style="320" customWidth="1"/>
    <col min="12866" max="12866" width="1.5703125" style="320" customWidth="1"/>
    <col min="12867" max="12867" width="4.5703125" style="320" customWidth="1"/>
    <col min="12868" max="12868" width="1.5703125" style="320" customWidth="1"/>
    <col min="12869" max="12869" width="4.5703125" style="320" customWidth="1"/>
    <col min="12870" max="12870" width="1.5703125" style="320" customWidth="1"/>
    <col min="12871" max="12871" width="4.5703125" style="320" customWidth="1"/>
    <col min="12872" max="12872" width="1.5703125" style="320" customWidth="1"/>
    <col min="12873" max="12873" width="4.5703125" style="320" customWidth="1"/>
    <col min="12874" max="12874" width="1.5703125" style="320" customWidth="1"/>
    <col min="12875" max="12875" width="4.5703125" style="320" customWidth="1"/>
    <col min="12876" max="12876" width="1.5703125" style="320" customWidth="1"/>
    <col min="12877" max="12877" width="4.5703125" style="320" customWidth="1"/>
    <col min="12878" max="12878" width="1.5703125" style="320" customWidth="1"/>
    <col min="12879" max="12879" width="4.5703125" style="320" customWidth="1"/>
    <col min="12880" max="12880" width="1.5703125" style="320" customWidth="1"/>
    <col min="12881" max="12881" width="4.5703125" style="320" customWidth="1"/>
    <col min="12882" max="12882" width="1.5703125" style="320" customWidth="1"/>
    <col min="12883" max="12883" width="4.5703125" style="320" customWidth="1"/>
    <col min="12884" max="12884" width="1.5703125" style="320" customWidth="1"/>
    <col min="12885" max="12885" width="4.5703125" style="320" customWidth="1"/>
    <col min="12886" max="12886" width="1.5703125" style="320" customWidth="1"/>
    <col min="12887" max="12887" width="4.5703125" style="320" customWidth="1"/>
    <col min="12888" max="12888" width="1.5703125" style="320" customWidth="1"/>
    <col min="12889" max="12889" width="4.5703125" style="320" customWidth="1"/>
    <col min="12890" max="12890" width="1.5703125" style="320" customWidth="1"/>
    <col min="12891" max="12891" width="4.5703125" style="320" customWidth="1"/>
    <col min="12892" max="12892" width="1.5703125" style="320" customWidth="1"/>
    <col min="12893" max="12893" width="4.5703125" style="320" customWidth="1"/>
    <col min="12894" max="12894" width="1.5703125" style="320" customWidth="1"/>
    <col min="12895" max="12895" width="4.5703125" style="320" customWidth="1"/>
    <col min="12896" max="12896" width="1.5703125" style="320" customWidth="1"/>
    <col min="12897" max="12897" width="4.5703125" style="320" customWidth="1"/>
    <col min="12898" max="12898" width="1.5703125" style="320" customWidth="1"/>
    <col min="12899" max="12899" width="4.5703125" style="320" customWidth="1"/>
    <col min="12900" max="12900" width="1.5703125" style="320" customWidth="1"/>
    <col min="12901" max="12901" width="4.85546875" style="320" customWidth="1"/>
    <col min="12902" max="12902" width="1.5703125" style="320" customWidth="1"/>
    <col min="12903" max="12903" width="4.5703125" style="320" customWidth="1"/>
    <col min="12904" max="12904" width="1.5703125" style="320" customWidth="1"/>
    <col min="12905" max="12905" width="4.85546875" style="320" customWidth="1"/>
    <col min="12906" max="12906" width="1.5703125" style="320" customWidth="1"/>
    <col min="12907" max="12907" width="4.85546875" style="320" customWidth="1"/>
    <col min="12908" max="12908" width="3" style="320" customWidth="1"/>
    <col min="12909" max="12909" width="8" style="320" customWidth="1"/>
    <col min="12910" max="12910" width="18.5703125" style="320" customWidth="1"/>
    <col min="12911" max="12914" width="8" style="320" customWidth="1"/>
    <col min="12915" max="13056" width="8" style="320"/>
    <col min="13057" max="13058" width="0" style="320" hidden="1" customWidth="1"/>
    <col min="13059" max="13059" width="9.42578125" style="320" customWidth="1"/>
    <col min="13060" max="13060" width="30.42578125" style="320" customWidth="1"/>
    <col min="13061" max="13061" width="8.5703125" style="320" customWidth="1"/>
    <col min="13062" max="13062" width="10" style="320" customWidth="1"/>
    <col min="13063" max="13063" width="1.5703125" style="320" customWidth="1"/>
    <col min="13064" max="13064" width="6" style="320" customWidth="1"/>
    <col min="13065" max="13065" width="1.5703125" style="320" customWidth="1"/>
    <col min="13066" max="13066" width="6" style="320" customWidth="1"/>
    <col min="13067" max="13067" width="1.5703125" style="320" customWidth="1"/>
    <col min="13068" max="13068" width="6.140625" style="320" customWidth="1"/>
    <col min="13069" max="13069" width="1.5703125" style="320" customWidth="1"/>
    <col min="13070" max="13070" width="6.140625" style="320" customWidth="1"/>
    <col min="13071" max="13071" width="1.5703125" style="320" customWidth="1"/>
    <col min="13072" max="13072" width="6.140625" style="320" customWidth="1"/>
    <col min="13073" max="13073" width="1.5703125" style="320" customWidth="1"/>
    <col min="13074" max="13074" width="6" style="320" customWidth="1"/>
    <col min="13075" max="13075" width="1.5703125" style="320" customWidth="1"/>
    <col min="13076" max="13076" width="6" style="320" customWidth="1"/>
    <col min="13077" max="13077" width="1.5703125" style="320" customWidth="1"/>
    <col min="13078" max="13078" width="7.42578125" style="320" customWidth="1"/>
    <col min="13079" max="13079" width="1.42578125" style="320" customWidth="1"/>
    <col min="13080" max="13080" width="7.42578125" style="320" customWidth="1"/>
    <col min="13081" max="13081" width="1.42578125" style="320" customWidth="1"/>
    <col min="13082" max="13082" width="7.42578125" style="320" customWidth="1"/>
    <col min="13083" max="13083" width="1.42578125" style="320" customWidth="1"/>
    <col min="13084" max="13084" width="7.42578125" style="320" customWidth="1"/>
    <col min="13085" max="13085" width="1.42578125" style="320" customWidth="1"/>
    <col min="13086" max="13086" width="7.42578125" style="320" customWidth="1"/>
    <col min="13087" max="13087" width="1.42578125" style="320" customWidth="1"/>
    <col min="13088" max="13088" width="7.42578125" style="320" customWidth="1"/>
    <col min="13089" max="13089" width="1.42578125" style="320" customWidth="1"/>
    <col min="13090" max="13090" width="7.42578125" style="320" customWidth="1"/>
    <col min="13091" max="13091" width="1.42578125" style="320" customWidth="1"/>
    <col min="13092" max="13092" width="7.42578125" style="320" customWidth="1"/>
    <col min="13093" max="13093" width="1.42578125" style="320" customWidth="1"/>
    <col min="13094" max="13094" width="7.42578125" style="320" customWidth="1"/>
    <col min="13095" max="13095" width="1.42578125" style="320" customWidth="1"/>
    <col min="13096" max="13096" width="7.42578125" style="320" customWidth="1"/>
    <col min="13097" max="13097" width="1.42578125" style="320" customWidth="1"/>
    <col min="13098" max="13098" width="7.42578125" style="320" customWidth="1"/>
    <col min="13099" max="13099" width="1.42578125" style="320" customWidth="1"/>
    <col min="13100" max="13100" width="7.42578125" style="320" customWidth="1"/>
    <col min="13101" max="13101" width="1.42578125" style="320" customWidth="1"/>
    <col min="13102" max="13102" width="7.42578125" style="320" customWidth="1"/>
    <col min="13103" max="13103" width="1.42578125" style="320" customWidth="1"/>
    <col min="13104" max="13104" width="7.42578125" style="320" customWidth="1"/>
    <col min="13105" max="13105" width="1.42578125" style="320" customWidth="1"/>
    <col min="13106" max="13106" width="7.42578125" style="320" customWidth="1"/>
    <col min="13107" max="13107" width="1.42578125" style="320" customWidth="1"/>
    <col min="13108" max="13108" width="7.42578125" style="320" customWidth="1"/>
    <col min="13109" max="13109" width="1.42578125" style="320" customWidth="1"/>
    <col min="13110" max="13110" width="7.42578125" style="320" customWidth="1"/>
    <col min="13111" max="13111" width="1.42578125" style="320" customWidth="1"/>
    <col min="13112" max="13112" width="1.5703125" style="320" customWidth="1"/>
    <col min="13113" max="13113" width="5.5703125" style="320" customWidth="1"/>
    <col min="13114" max="13114" width="5.85546875" style="320" customWidth="1"/>
    <col min="13115" max="13115" width="29.5703125" style="320" customWidth="1"/>
    <col min="13116" max="13116" width="8" style="320" customWidth="1"/>
    <col min="13117" max="13117" width="9.5703125" style="320" customWidth="1"/>
    <col min="13118" max="13119" width="4.5703125" style="320" customWidth="1"/>
    <col min="13120" max="13120" width="1.5703125" style="320" customWidth="1"/>
    <col min="13121" max="13121" width="4.5703125" style="320" customWidth="1"/>
    <col min="13122" max="13122" width="1.5703125" style="320" customWidth="1"/>
    <col min="13123" max="13123" width="4.5703125" style="320" customWidth="1"/>
    <col min="13124" max="13124" width="1.5703125" style="320" customWidth="1"/>
    <col min="13125" max="13125" width="4.5703125" style="320" customWidth="1"/>
    <col min="13126" max="13126" width="1.5703125" style="320" customWidth="1"/>
    <col min="13127" max="13127" width="4.5703125" style="320" customWidth="1"/>
    <col min="13128" max="13128" width="1.5703125" style="320" customWidth="1"/>
    <col min="13129" max="13129" width="4.5703125" style="320" customWidth="1"/>
    <col min="13130" max="13130" width="1.5703125" style="320" customWidth="1"/>
    <col min="13131" max="13131" width="4.5703125" style="320" customWidth="1"/>
    <col min="13132" max="13132" width="1.5703125" style="320" customWidth="1"/>
    <col min="13133" max="13133" width="4.5703125" style="320" customWidth="1"/>
    <col min="13134" max="13134" width="1.5703125" style="320" customWidth="1"/>
    <col min="13135" max="13135" width="4.5703125" style="320" customWidth="1"/>
    <col min="13136" max="13136" width="1.5703125" style="320" customWidth="1"/>
    <col min="13137" max="13137" width="4.5703125" style="320" customWidth="1"/>
    <col min="13138" max="13138" width="1.5703125" style="320" customWidth="1"/>
    <col min="13139" max="13139" width="4.5703125" style="320" customWidth="1"/>
    <col min="13140" max="13140" width="1.5703125" style="320" customWidth="1"/>
    <col min="13141" max="13141" width="4.5703125" style="320" customWidth="1"/>
    <col min="13142" max="13142" width="1.5703125" style="320" customWidth="1"/>
    <col min="13143" max="13143" width="4.5703125" style="320" customWidth="1"/>
    <col min="13144" max="13144" width="1.5703125" style="320" customWidth="1"/>
    <col min="13145" max="13145" width="4.5703125" style="320" customWidth="1"/>
    <col min="13146" max="13146" width="1.5703125" style="320" customWidth="1"/>
    <col min="13147" max="13147" width="4.5703125" style="320" customWidth="1"/>
    <col min="13148" max="13148" width="1.5703125" style="320" customWidth="1"/>
    <col min="13149" max="13149" width="4.5703125" style="320" customWidth="1"/>
    <col min="13150" max="13150" width="1.5703125" style="320" customWidth="1"/>
    <col min="13151" max="13151" width="4.5703125" style="320" customWidth="1"/>
    <col min="13152" max="13152" width="1.5703125" style="320" customWidth="1"/>
    <col min="13153" max="13153" width="4.5703125" style="320" customWidth="1"/>
    <col min="13154" max="13154" width="1.5703125" style="320" customWidth="1"/>
    <col min="13155" max="13155" width="4.5703125" style="320" customWidth="1"/>
    <col min="13156" max="13156" width="1.5703125" style="320" customWidth="1"/>
    <col min="13157" max="13157" width="4.85546875" style="320" customWidth="1"/>
    <col min="13158" max="13158" width="1.5703125" style="320" customWidth="1"/>
    <col min="13159" max="13159" width="4.5703125" style="320" customWidth="1"/>
    <col min="13160" max="13160" width="1.5703125" style="320" customWidth="1"/>
    <col min="13161" max="13161" width="4.85546875" style="320" customWidth="1"/>
    <col min="13162" max="13162" width="1.5703125" style="320" customWidth="1"/>
    <col min="13163" max="13163" width="4.85546875" style="320" customWidth="1"/>
    <col min="13164" max="13164" width="3" style="320" customWidth="1"/>
    <col min="13165" max="13165" width="8" style="320" customWidth="1"/>
    <col min="13166" max="13166" width="18.5703125" style="320" customWidth="1"/>
    <col min="13167" max="13170" width="8" style="320" customWidth="1"/>
    <col min="13171" max="13312" width="8" style="320"/>
    <col min="13313" max="13314" width="0" style="320" hidden="1" customWidth="1"/>
    <col min="13315" max="13315" width="9.42578125" style="320" customWidth="1"/>
    <col min="13316" max="13316" width="30.42578125" style="320" customWidth="1"/>
    <col min="13317" max="13317" width="8.5703125" style="320" customWidth="1"/>
    <col min="13318" max="13318" width="10" style="320" customWidth="1"/>
    <col min="13319" max="13319" width="1.5703125" style="320" customWidth="1"/>
    <col min="13320" max="13320" width="6" style="320" customWidth="1"/>
    <col min="13321" max="13321" width="1.5703125" style="320" customWidth="1"/>
    <col min="13322" max="13322" width="6" style="320" customWidth="1"/>
    <col min="13323" max="13323" width="1.5703125" style="320" customWidth="1"/>
    <col min="13324" max="13324" width="6.140625" style="320" customWidth="1"/>
    <col min="13325" max="13325" width="1.5703125" style="320" customWidth="1"/>
    <col min="13326" max="13326" width="6.140625" style="320" customWidth="1"/>
    <col min="13327" max="13327" width="1.5703125" style="320" customWidth="1"/>
    <col min="13328" max="13328" width="6.140625" style="320" customWidth="1"/>
    <col min="13329" max="13329" width="1.5703125" style="320" customWidth="1"/>
    <col min="13330" max="13330" width="6" style="320" customWidth="1"/>
    <col min="13331" max="13331" width="1.5703125" style="320" customWidth="1"/>
    <col min="13332" max="13332" width="6" style="320" customWidth="1"/>
    <col min="13333" max="13333" width="1.5703125" style="320" customWidth="1"/>
    <col min="13334" max="13334" width="7.42578125" style="320" customWidth="1"/>
    <col min="13335" max="13335" width="1.42578125" style="320" customWidth="1"/>
    <col min="13336" max="13336" width="7.42578125" style="320" customWidth="1"/>
    <col min="13337" max="13337" width="1.42578125" style="320" customWidth="1"/>
    <col min="13338" max="13338" width="7.42578125" style="320" customWidth="1"/>
    <col min="13339" max="13339" width="1.42578125" style="320" customWidth="1"/>
    <col min="13340" max="13340" width="7.42578125" style="320" customWidth="1"/>
    <col min="13341" max="13341" width="1.42578125" style="320" customWidth="1"/>
    <col min="13342" max="13342" width="7.42578125" style="320" customWidth="1"/>
    <col min="13343" max="13343" width="1.42578125" style="320" customWidth="1"/>
    <col min="13344" max="13344" width="7.42578125" style="320" customWidth="1"/>
    <col min="13345" max="13345" width="1.42578125" style="320" customWidth="1"/>
    <col min="13346" max="13346" width="7.42578125" style="320" customWidth="1"/>
    <col min="13347" max="13347" width="1.42578125" style="320" customWidth="1"/>
    <col min="13348" max="13348" width="7.42578125" style="320" customWidth="1"/>
    <col min="13349" max="13349" width="1.42578125" style="320" customWidth="1"/>
    <col min="13350" max="13350" width="7.42578125" style="320" customWidth="1"/>
    <col min="13351" max="13351" width="1.42578125" style="320" customWidth="1"/>
    <col min="13352" max="13352" width="7.42578125" style="320" customWidth="1"/>
    <col min="13353" max="13353" width="1.42578125" style="320" customWidth="1"/>
    <col min="13354" max="13354" width="7.42578125" style="320" customWidth="1"/>
    <col min="13355" max="13355" width="1.42578125" style="320" customWidth="1"/>
    <col min="13356" max="13356" width="7.42578125" style="320" customWidth="1"/>
    <col min="13357" max="13357" width="1.42578125" style="320" customWidth="1"/>
    <col min="13358" max="13358" width="7.42578125" style="320" customWidth="1"/>
    <col min="13359" max="13359" width="1.42578125" style="320" customWidth="1"/>
    <col min="13360" max="13360" width="7.42578125" style="320" customWidth="1"/>
    <col min="13361" max="13361" width="1.42578125" style="320" customWidth="1"/>
    <col min="13362" max="13362" width="7.42578125" style="320" customWidth="1"/>
    <col min="13363" max="13363" width="1.42578125" style="320" customWidth="1"/>
    <col min="13364" max="13364" width="7.42578125" style="320" customWidth="1"/>
    <col min="13365" max="13365" width="1.42578125" style="320" customWidth="1"/>
    <col min="13366" max="13366" width="7.42578125" style="320" customWidth="1"/>
    <col min="13367" max="13367" width="1.42578125" style="320" customWidth="1"/>
    <col min="13368" max="13368" width="1.5703125" style="320" customWidth="1"/>
    <col min="13369" max="13369" width="5.5703125" style="320" customWidth="1"/>
    <col min="13370" max="13370" width="5.85546875" style="320" customWidth="1"/>
    <col min="13371" max="13371" width="29.5703125" style="320" customWidth="1"/>
    <col min="13372" max="13372" width="8" style="320" customWidth="1"/>
    <col min="13373" max="13373" width="9.5703125" style="320" customWidth="1"/>
    <col min="13374" max="13375" width="4.5703125" style="320" customWidth="1"/>
    <col min="13376" max="13376" width="1.5703125" style="320" customWidth="1"/>
    <col min="13377" max="13377" width="4.5703125" style="320" customWidth="1"/>
    <col min="13378" max="13378" width="1.5703125" style="320" customWidth="1"/>
    <col min="13379" max="13379" width="4.5703125" style="320" customWidth="1"/>
    <col min="13380" max="13380" width="1.5703125" style="320" customWidth="1"/>
    <col min="13381" max="13381" width="4.5703125" style="320" customWidth="1"/>
    <col min="13382" max="13382" width="1.5703125" style="320" customWidth="1"/>
    <col min="13383" max="13383" width="4.5703125" style="320" customWidth="1"/>
    <col min="13384" max="13384" width="1.5703125" style="320" customWidth="1"/>
    <col min="13385" max="13385" width="4.5703125" style="320" customWidth="1"/>
    <col min="13386" max="13386" width="1.5703125" style="320" customWidth="1"/>
    <col min="13387" max="13387" width="4.5703125" style="320" customWidth="1"/>
    <col min="13388" max="13388" width="1.5703125" style="320" customWidth="1"/>
    <col min="13389" max="13389" width="4.5703125" style="320" customWidth="1"/>
    <col min="13390" max="13390" width="1.5703125" style="320" customWidth="1"/>
    <col min="13391" max="13391" width="4.5703125" style="320" customWidth="1"/>
    <col min="13392" max="13392" width="1.5703125" style="320" customWidth="1"/>
    <col min="13393" max="13393" width="4.5703125" style="320" customWidth="1"/>
    <col min="13394" max="13394" width="1.5703125" style="320" customWidth="1"/>
    <col min="13395" max="13395" width="4.5703125" style="320" customWidth="1"/>
    <col min="13396" max="13396" width="1.5703125" style="320" customWidth="1"/>
    <col min="13397" max="13397" width="4.5703125" style="320" customWidth="1"/>
    <col min="13398" max="13398" width="1.5703125" style="320" customWidth="1"/>
    <col min="13399" max="13399" width="4.5703125" style="320" customWidth="1"/>
    <col min="13400" max="13400" width="1.5703125" style="320" customWidth="1"/>
    <col min="13401" max="13401" width="4.5703125" style="320" customWidth="1"/>
    <col min="13402" max="13402" width="1.5703125" style="320" customWidth="1"/>
    <col min="13403" max="13403" width="4.5703125" style="320" customWidth="1"/>
    <col min="13404" max="13404" width="1.5703125" style="320" customWidth="1"/>
    <col min="13405" max="13405" width="4.5703125" style="320" customWidth="1"/>
    <col min="13406" max="13406" width="1.5703125" style="320" customWidth="1"/>
    <col min="13407" max="13407" width="4.5703125" style="320" customWidth="1"/>
    <col min="13408" max="13408" width="1.5703125" style="320" customWidth="1"/>
    <col min="13409" max="13409" width="4.5703125" style="320" customWidth="1"/>
    <col min="13410" max="13410" width="1.5703125" style="320" customWidth="1"/>
    <col min="13411" max="13411" width="4.5703125" style="320" customWidth="1"/>
    <col min="13412" max="13412" width="1.5703125" style="320" customWidth="1"/>
    <col min="13413" max="13413" width="4.85546875" style="320" customWidth="1"/>
    <col min="13414" max="13414" width="1.5703125" style="320" customWidth="1"/>
    <col min="13415" max="13415" width="4.5703125" style="320" customWidth="1"/>
    <col min="13416" max="13416" width="1.5703125" style="320" customWidth="1"/>
    <col min="13417" max="13417" width="4.85546875" style="320" customWidth="1"/>
    <col min="13418" max="13418" width="1.5703125" style="320" customWidth="1"/>
    <col min="13419" max="13419" width="4.85546875" style="320" customWidth="1"/>
    <col min="13420" max="13420" width="3" style="320" customWidth="1"/>
    <col min="13421" max="13421" width="8" style="320" customWidth="1"/>
    <col min="13422" max="13422" width="18.5703125" style="320" customWidth="1"/>
    <col min="13423" max="13426" width="8" style="320" customWidth="1"/>
    <col min="13427" max="13568" width="8" style="320"/>
    <col min="13569" max="13570" width="0" style="320" hidden="1" customWidth="1"/>
    <col min="13571" max="13571" width="9.42578125" style="320" customWidth="1"/>
    <col min="13572" max="13572" width="30.42578125" style="320" customWidth="1"/>
    <col min="13573" max="13573" width="8.5703125" style="320" customWidth="1"/>
    <col min="13574" max="13574" width="10" style="320" customWidth="1"/>
    <col min="13575" max="13575" width="1.5703125" style="320" customWidth="1"/>
    <col min="13576" max="13576" width="6" style="320" customWidth="1"/>
    <col min="13577" max="13577" width="1.5703125" style="320" customWidth="1"/>
    <col min="13578" max="13578" width="6" style="320" customWidth="1"/>
    <col min="13579" max="13579" width="1.5703125" style="320" customWidth="1"/>
    <col min="13580" max="13580" width="6.140625" style="320" customWidth="1"/>
    <col min="13581" max="13581" width="1.5703125" style="320" customWidth="1"/>
    <col min="13582" max="13582" width="6.140625" style="320" customWidth="1"/>
    <col min="13583" max="13583" width="1.5703125" style="320" customWidth="1"/>
    <col min="13584" max="13584" width="6.140625" style="320" customWidth="1"/>
    <col min="13585" max="13585" width="1.5703125" style="320" customWidth="1"/>
    <col min="13586" max="13586" width="6" style="320" customWidth="1"/>
    <col min="13587" max="13587" width="1.5703125" style="320" customWidth="1"/>
    <col min="13588" max="13588" width="6" style="320" customWidth="1"/>
    <col min="13589" max="13589" width="1.5703125" style="320" customWidth="1"/>
    <col min="13590" max="13590" width="7.42578125" style="320" customWidth="1"/>
    <col min="13591" max="13591" width="1.42578125" style="320" customWidth="1"/>
    <col min="13592" max="13592" width="7.42578125" style="320" customWidth="1"/>
    <col min="13593" max="13593" width="1.42578125" style="320" customWidth="1"/>
    <col min="13594" max="13594" width="7.42578125" style="320" customWidth="1"/>
    <col min="13595" max="13595" width="1.42578125" style="320" customWidth="1"/>
    <col min="13596" max="13596" width="7.42578125" style="320" customWidth="1"/>
    <col min="13597" max="13597" width="1.42578125" style="320" customWidth="1"/>
    <col min="13598" max="13598" width="7.42578125" style="320" customWidth="1"/>
    <col min="13599" max="13599" width="1.42578125" style="320" customWidth="1"/>
    <col min="13600" max="13600" width="7.42578125" style="320" customWidth="1"/>
    <col min="13601" max="13601" width="1.42578125" style="320" customWidth="1"/>
    <col min="13602" max="13602" width="7.42578125" style="320" customWidth="1"/>
    <col min="13603" max="13603" width="1.42578125" style="320" customWidth="1"/>
    <col min="13604" max="13604" width="7.42578125" style="320" customWidth="1"/>
    <col min="13605" max="13605" width="1.42578125" style="320" customWidth="1"/>
    <col min="13606" max="13606" width="7.42578125" style="320" customWidth="1"/>
    <col min="13607" max="13607" width="1.42578125" style="320" customWidth="1"/>
    <col min="13608" max="13608" width="7.42578125" style="320" customWidth="1"/>
    <col min="13609" max="13609" width="1.42578125" style="320" customWidth="1"/>
    <col min="13610" max="13610" width="7.42578125" style="320" customWidth="1"/>
    <col min="13611" max="13611" width="1.42578125" style="320" customWidth="1"/>
    <col min="13612" max="13612" width="7.42578125" style="320" customWidth="1"/>
    <col min="13613" max="13613" width="1.42578125" style="320" customWidth="1"/>
    <col min="13614" max="13614" width="7.42578125" style="320" customWidth="1"/>
    <col min="13615" max="13615" width="1.42578125" style="320" customWidth="1"/>
    <col min="13616" max="13616" width="7.42578125" style="320" customWidth="1"/>
    <col min="13617" max="13617" width="1.42578125" style="320" customWidth="1"/>
    <col min="13618" max="13618" width="7.42578125" style="320" customWidth="1"/>
    <col min="13619" max="13619" width="1.42578125" style="320" customWidth="1"/>
    <col min="13620" max="13620" width="7.42578125" style="320" customWidth="1"/>
    <col min="13621" max="13621" width="1.42578125" style="320" customWidth="1"/>
    <col min="13622" max="13622" width="7.42578125" style="320" customWidth="1"/>
    <col min="13623" max="13623" width="1.42578125" style="320" customWidth="1"/>
    <col min="13624" max="13624" width="1.5703125" style="320" customWidth="1"/>
    <col min="13625" max="13625" width="5.5703125" style="320" customWidth="1"/>
    <col min="13626" max="13626" width="5.85546875" style="320" customWidth="1"/>
    <col min="13627" max="13627" width="29.5703125" style="320" customWidth="1"/>
    <col min="13628" max="13628" width="8" style="320" customWidth="1"/>
    <col min="13629" max="13629" width="9.5703125" style="320" customWidth="1"/>
    <col min="13630" max="13631" width="4.5703125" style="320" customWidth="1"/>
    <col min="13632" max="13632" width="1.5703125" style="320" customWidth="1"/>
    <col min="13633" max="13633" width="4.5703125" style="320" customWidth="1"/>
    <col min="13634" max="13634" width="1.5703125" style="320" customWidth="1"/>
    <col min="13635" max="13635" width="4.5703125" style="320" customWidth="1"/>
    <col min="13636" max="13636" width="1.5703125" style="320" customWidth="1"/>
    <col min="13637" max="13637" width="4.5703125" style="320" customWidth="1"/>
    <col min="13638" max="13638" width="1.5703125" style="320" customWidth="1"/>
    <col min="13639" max="13639" width="4.5703125" style="320" customWidth="1"/>
    <col min="13640" max="13640" width="1.5703125" style="320" customWidth="1"/>
    <col min="13641" max="13641" width="4.5703125" style="320" customWidth="1"/>
    <col min="13642" max="13642" width="1.5703125" style="320" customWidth="1"/>
    <col min="13643" max="13643" width="4.5703125" style="320" customWidth="1"/>
    <col min="13644" max="13644" width="1.5703125" style="320" customWidth="1"/>
    <col min="13645" max="13645" width="4.5703125" style="320" customWidth="1"/>
    <col min="13646" max="13646" width="1.5703125" style="320" customWidth="1"/>
    <col min="13647" max="13647" width="4.5703125" style="320" customWidth="1"/>
    <col min="13648" max="13648" width="1.5703125" style="320" customWidth="1"/>
    <col min="13649" max="13649" width="4.5703125" style="320" customWidth="1"/>
    <col min="13650" max="13650" width="1.5703125" style="320" customWidth="1"/>
    <col min="13651" max="13651" width="4.5703125" style="320" customWidth="1"/>
    <col min="13652" max="13652" width="1.5703125" style="320" customWidth="1"/>
    <col min="13653" max="13653" width="4.5703125" style="320" customWidth="1"/>
    <col min="13654" max="13654" width="1.5703125" style="320" customWidth="1"/>
    <col min="13655" max="13655" width="4.5703125" style="320" customWidth="1"/>
    <col min="13656" max="13656" width="1.5703125" style="320" customWidth="1"/>
    <col min="13657" max="13657" width="4.5703125" style="320" customWidth="1"/>
    <col min="13658" max="13658" width="1.5703125" style="320" customWidth="1"/>
    <col min="13659" max="13659" width="4.5703125" style="320" customWidth="1"/>
    <col min="13660" max="13660" width="1.5703125" style="320" customWidth="1"/>
    <col min="13661" max="13661" width="4.5703125" style="320" customWidth="1"/>
    <col min="13662" max="13662" width="1.5703125" style="320" customWidth="1"/>
    <col min="13663" max="13663" width="4.5703125" style="320" customWidth="1"/>
    <col min="13664" max="13664" width="1.5703125" style="320" customWidth="1"/>
    <col min="13665" max="13665" width="4.5703125" style="320" customWidth="1"/>
    <col min="13666" max="13666" width="1.5703125" style="320" customWidth="1"/>
    <col min="13667" max="13667" width="4.5703125" style="320" customWidth="1"/>
    <col min="13668" max="13668" width="1.5703125" style="320" customWidth="1"/>
    <col min="13669" max="13669" width="4.85546875" style="320" customWidth="1"/>
    <col min="13670" max="13670" width="1.5703125" style="320" customWidth="1"/>
    <col min="13671" max="13671" width="4.5703125" style="320" customWidth="1"/>
    <col min="13672" max="13672" width="1.5703125" style="320" customWidth="1"/>
    <col min="13673" max="13673" width="4.85546875" style="320" customWidth="1"/>
    <col min="13674" max="13674" width="1.5703125" style="320" customWidth="1"/>
    <col min="13675" max="13675" width="4.85546875" style="320" customWidth="1"/>
    <col min="13676" max="13676" width="3" style="320" customWidth="1"/>
    <col min="13677" max="13677" width="8" style="320" customWidth="1"/>
    <col min="13678" max="13678" width="18.5703125" style="320" customWidth="1"/>
    <col min="13679" max="13682" width="8" style="320" customWidth="1"/>
    <col min="13683" max="13824" width="8" style="320"/>
    <col min="13825" max="13826" width="0" style="320" hidden="1" customWidth="1"/>
    <col min="13827" max="13827" width="9.42578125" style="320" customWidth="1"/>
    <col min="13828" max="13828" width="30.42578125" style="320" customWidth="1"/>
    <col min="13829" max="13829" width="8.5703125" style="320" customWidth="1"/>
    <col min="13830" max="13830" width="10" style="320" customWidth="1"/>
    <col min="13831" max="13831" width="1.5703125" style="320" customWidth="1"/>
    <col min="13832" max="13832" width="6" style="320" customWidth="1"/>
    <col min="13833" max="13833" width="1.5703125" style="320" customWidth="1"/>
    <col min="13834" max="13834" width="6" style="320" customWidth="1"/>
    <col min="13835" max="13835" width="1.5703125" style="320" customWidth="1"/>
    <col min="13836" max="13836" width="6.140625" style="320" customWidth="1"/>
    <col min="13837" max="13837" width="1.5703125" style="320" customWidth="1"/>
    <col min="13838" max="13838" width="6.140625" style="320" customWidth="1"/>
    <col min="13839" max="13839" width="1.5703125" style="320" customWidth="1"/>
    <col min="13840" max="13840" width="6.140625" style="320" customWidth="1"/>
    <col min="13841" max="13841" width="1.5703125" style="320" customWidth="1"/>
    <col min="13842" max="13842" width="6" style="320" customWidth="1"/>
    <col min="13843" max="13843" width="1.5703125" style="320" customWidth="1"/>
    <col min="13844" max="13844" width="6" style="320" customWidth="1"/>
    <col min="13845" max="13845" width="1.5703125" style="320" customWidth="1"/>
    <col min="13846" max="13846" width="7.42578125" style="320" customWidth="1"/>
    <col min="13847" max="13847" width="1.42578125" style="320" customWidth="1"/>
    <col min="13848" max="13848" width="7.42578125" style="320" customWidth="1"/>
    <col min="13849" max="13849" width="1.42578125" style="320" customWidth="1"/>
    <col min="13850" max="13850" width="7.42578125" style="320" customWidth="1"/>
    <col min="13851" max="13851" width="1.42578125" style="320" customWidth="1"/>
    <col min="13852" max="13852" width="7.42578125" style="320" customWidth="1"/>
    <col min="13853" max="13853" width="1.42578125" style="320" customWidth="1"/>
    <col min="13854" max="13854" width="7.42578125" style="320" customWidth="1"/>
    <col min="13855" max="13855" width="1.42578125" style="320" customWidth="1"/>
    <col min="13856" max="13856" width="7.42578125" style="320" customWidth="1"/>
    <col min="13857" max="13857" width="1.42578125" style="320" customWidth="1"/>
    <col min="13858" max="13858" width="7.42578125" style="320" customWidth="1"/>
    <col min="13859" max="13859" width="1.42578125" style="320" customWidth="1"/>
    <col min="13860" max="13860" width="7.42578125" style="320" customWidth="1"/>
    <col min="13861" max="13861" width="1.42578125" style="320" customWidth="1"/>
    <col min="13862" max="13862" width="7.42578125" style="320" customWidth="1"/>
    <col min="13863" max="13863" width="1.42578125" style="320" customWidth="1"/>
    <col min="13864" max="13864" width="7.42578125" style="320" customWidth="1"/>
    <col min="13865" max="13865" width="1.42578125" style="320" customWidth="1"/>
    <col min="13866" max="13866" width="7.42578125" style="320" customWidth="1"/>
    <col min="13867" max="13867" width="1.42578125" style="320" customWidth="1"/>
    <col min="13868" max="13868" width="7.42578125" style="320" customWidth="1"/>
    <col min="13869" max="13869" width="1.42578125" style="320" customWidth="1"/>
    <col min="13870" max="13870" width="7.42578125" style="320" customWidth="1"/>
    <col min="13871" max="13871" width="1.42578125" style="320" customWidth="1"/>
    <col min="13872" max="13872" width="7.42578125" style="320" customWidth="1"/>
    <col min="13873" max="13873" width="1.42578125" style="320" customWidth="1"/>
    <col min="13874" max="13874" width="7.42578125" style="320" customWidth="1"/>
    <col min="13875" max="13875" width="1.42578125" style="320" customWidth="1"/>
    <col min="13876" max="13876" width="7.42578125" style="320" customWidth="1"/>
    <col min="13877" max="13877" width="1.42578125" style="320" customWidth="1"/>
    <col min="13878" max="13878" width="7.42578125" style="320" customWidth="1"/>
    <col min="13879" max="13879" width="1.42578125" style="320" customWidth="1"/>
    <col min="13880" max="13880" width="1.5703125" style="320" customWidth="1"/>
    <col min="13881" max="13881" width="5.5703125" style="320" customWidth="1"/>
    <col min="13882" max="13882" width="5.85546875" style="320" customWidth="1"/>
    <col min="13883" max="13883" width="29.5703125" style="320" customWidth="1"/>
    <col min="13884" max="13884" width="8" style="320" customWidth="1"/>
    <col min="13885" max="13885" width="9.5703125" style="320" customWidth="1"/>
    <col min="13886" max="13887" width="4.5703125" style="320" customWidth="1"/>
    <col min="13888" max="13888" width="1.5703125" style="320" customWidth="1"/>
    <col min="13889" max="13889" width="4.5703125" style="320" customWidth="1"/>
    <col min="13890" max="13890" width="1.5703125" style="320" customWidth="1"/>
    <col min="13891" max="13891" width="4.5703125" style="320" customWidth="1"/>
    <col min="13892" max="13892" width="1.5703125" style="320" customWidth="1"/>
    <col min="13893" max="13893" width="4.5703125" style="320" customWidth="1"/>
    <col min="13894" max="13894" width="1.5703125" style="320" customWidth="1"/>
    <col min="13895" max="13895" width="4.5703125" style="320" customWidth="1"/>
    <col min="13896" max="13896" width="1.5703125" style="320" customWidth="1"/>
    <col min="13897" max="13897" width="4.5703125" style="320" customWidth="1"/>
    <col min="13898" max="13898" width="1.5703125" style="320" customWidth="1"/>
    <col min="13899" max="13899" width="4.5703125" style="320" customWidth="1"/>
    <col min="13900" max="13900" width="1.5703125" style="320" customWidth="1"/>
    <col min="13901" max="13901" width="4.5703125" style="320" customWidth="1"/>
    <col min="13902" max="13902" width="1.5703125" style="320" customWidth="1"/>
    <col min="13903" max="13903" width="4.5703125" style="320" customWidth="1"/>
    <col min="13904" max="13904" width="1.5703125" style="320" customWidth="1"/>
    <col min="13905" max="13905" width="4.5703125" style="320" customWidth="1"/>
    <col min="13906" max="13906" width="1.5703125" style="320" customWidth="1"/>
    <col min="13907" max="13907" width="4.5703125" style="320" customWidth="1"/>
    <col min="13908" max="13908" width="1.5703125" style="320" customWidth="1"/>
    <col min="13909" max="13909" width="4.5703125" style="320" customWidth="1"/>
    <col min="13910" max="13910" width="1.5703125" style="320" customWidth="1"/>
    <col min="13911" max="13911" width="4.5703125" style="320" customWidth="1"/>
    <col min="13912" max="13912" width="1.5703125" style="320" customWidth="1"/>
    <col min="13913" max="13913" width="4.5703125" style="320" customWidth="1"/>
    <col min="13914" max="13914" width="1.5703125" style="320" customWidth="1"/>
    <col min="13915" max="13915" width="4.5703125" style="320" customWidth="1"/>
    <col min="13916" max="13916" width="1.5703125" style="320" customWidth="1"/>
    <col min="13917" max="13917" width="4.5703125" style="320" customWidth="1"/>
    <col min="13918" max="13918" width="1.5703125" style="320" customWidth="1"/>
    <col min="13919" max="13919" width="4.5703125" style="320" customWidth="1"/>
    <col min="13920" max="13920" width="1.5703125" style="320" customWidth="1"/>
    <col min="13921" max="13921" width="4.5703125" style="320" customWidth="1"/>
    <col min="13922" max="13922" width="1.5703125" style="320" customWidth="1"/>
    <col min="13923" max="13923" width="4.5703125" style="320" customWidth="1"/>
    <col min="13924" max="13924" width="1.5703125" style="320" customWidth="1"/>
    <col min="13925" max="13925" width="4.85546875" style="320" customWidth="1"/>
    <col min="13926" max="13926" width="1.5703125" style="320" customWidth="1"/>
    <col min="13927" max="13927" width="4.5703125" style="320" customWidth="1"/>
    <col min="13928" max="13928" width="1.5703125" style="320" customWidth="1"/>
    <col min="13929" max="13929" width="4.85546875" style="320" customWidth="1"/>
    <col min="13930" max="13930" width="1.5703125" style="320" customWidth="1"/>
    <col min="13931" max="13931" width="4.85546875" style="320" customWidth="1"/>
    <col min="13932" max="13932" width="3" style="320" customWidth="1"/>
    <col min="13933" max="13933" width="8" style="320" customWidth="1"/>
    <col min="13934" max="13934" width="18.5703125" style="320" customWidth="1"/>
    <col min="13935" max="13938" width="8" style="320" customWidth="1"/>
    <col min="13939" max="14080" width="8" style="320"/>
    <col min="14081" max="14082" width="0" style="320" hidden="1" customWidth="1"/>
    <col min="14083" max="14083" width="9.42578125" style="320" customWidth="1"/>
    <col min="14084" max="14084" width="30.42578125" style="320" customWidth="1"/>
    <col min="14085" max="14085" width="8.5703125" style="320" customWidth="1"/>
    <col min="14086" max="14086" width="10" style="320" customWidth="1"/>
    <col min="14087" max="14087" width="1.5703125" style="320" customWidth="1"/>
    <col min="14088" max="14088" width="6" style="320" customWidth="1"/>
    <col min="14089" max="14089" width="1.5703125" style="320" customWidth="1"/>
    <col min="14090" max="14090" width="6" style="320" customWidth="1"/>
    <col min="14091" max="14091" width="1.5703125" style="320" customWidth="1"/>
    <col min="14092" max="14092" width="6.140625" style="320" customWidth="1"/>
    <col min="14093" max="14093" width="1.5703125" style="320" customWidth="1"/>
    <col min="14094" max="14094" width="6.140625" style="320" customWidth="1"/>
    <col min="14095" max="14095" width="1.5703125" style="320" customWidth="1"/>
    <col min="14096" max="14096" width="6.140625" style="320" customWidth="1"/>
    <col min="14097" max="14097" width="1.5703125" style="320" customWidth="1"/>
    <col min="14098" max="14098" width="6" style="320" customWidth="1"/>
    <col min="14099" max="14099" width="1.5703125" style="320" customWidth="1"/>
    <col min="14100" max="14100" width="6" style="320" customWidth="1"/>
    <col min="14101" max="14101" width="1.5703125" style="320" customWidth="1"/>
    <col min="14102" max="14102" width="7.42578125" style="320" customWidth="1"/>
    <col min="14103" max="14103" width="1.42578125" style="320" customWidth="1"/>
    <col min="14104" max="14104" width="7.42578125" style="320" customWidth="1"/>
    <col min="14105" max="14105" width="1.42578125" style="320" customWidth="1"/>
    <col min="14106" max="14106" width="7.42578125" style="320" customWidth="1"/>
    <col min="14107" max="14107" width="1.42578125" style="320" customWidth="1"/>
    <col min="14108" max="14108" width="7.42578125" style="320" customWidth="1"/>
    <col min="14109" max="14109" width="1.42578125" style="320" customWidth="1"/>
    <col min="14110" max="14110" width="7.42578125" style="320" customWidth="1"/>
    <col min="14111" max="14111" width="1.42578125" style="320" customWidth="1"/>
    <col min="14112" max="14112" width="7.42578125" style="320" customWidth="1"/>
    <col min="14113" max="14113" width="1.42578125" style="320" customWidth="1"/>
    <col min="14114" max="14114" width="7.42578125" style="320" customWidth="1"/>
    <col min="14115" max="14115" width="1.42578125" style="320" customWidth="1"/>
    <col min="14116" max="14116" width="7.42578125" style="320" customWidth="1"/>
    <col min="14117" max="14117" width="1.42578125" style="320" customWidth="1"/>
    <col min="14118" max="14118" width="7.42578125" style="320" customWidth="1"/>
    <col min="14119" max="14119" width="1.42578125" style="320" customWidth="1"/>
    <col min="14120" max="14120" width="7.42578125" style="320" customWidth="1"/>
    <col min="14121" max="14121" width="1.42578125" style="320" customWidth="1"/>
    <col min="14122" max="14122" width="7.42578125" style="320" customWidth="1"/>
    <col min="14123" max="14123" width="1.42578125" style="320" customWidth="1"/>
    <col min="14124" max="14124" width="7.42578125" style="320" customWidth="1"/>
    <col min="14125" max="14125" width="1.42578125" style="320" customWidth="1"/>
    <col min="14126" max="14126" width="7.42578125" style="320" customWidth="1"/>
    <col min="14127" max="14127" width="1.42578125" style="320" customWidth="1"/>
    <col min="14128" max="14128" width="7.42578125" style="320" customWidth="1"/>
    <col min="14129" max="14129" width="1.42578125" style="320" customWidth="1"/>
    <col min="14130" max="14130" width="7.42578125" style="320" customWidth="1"/>
    <col min="14131" max="14131" width="1.42578125" style="320" customWidth="1"/>
    <col min="14132" max="14132" width="7.42578125" style="320" customWidth="1"/>
    <col min="14133" max="14133" width="1.42578125" style="320" customWidth="1"/>
    <col min="14134" max="14134" width="7.42578125" style="320" customWidth="1"/>
    <col min="14135" max="14135" width="1.42578125" style="320" customWidth="1"/>
    <col min="14136" max="14136" width="1.5703125" style="320" customWidth="1"/>
    <col min="14137" max="14137" width="5.5703125" style="320" customWidth="1"/>
    <col min="14138" max="14138" width="5.85546875" style="320" customWidth="1"/>
    <col min="14139" max="14139" width="29.5703125" style="320" customWidth="1"/>
    <col min="14140" max="14140" width="8" style="320" customWidth="1"/>
    <col min="14141" max="14141" width="9.5703125" style="320" customWidth="1"/>
    <col min="14142" max="14143" width="4.5703125" style="320" customWidth="1"/>
    <col min="14144" max="14144" width="1.5703125" style="320" customWidth="1"/>
    <col min="14145" max="14145" width="4.5703125" style="320" customWidth="1"/>
    <col min="14146" max="14146" width="1.5703125" style="320" customWidth="1"/>
    <col min="14147" max="14147" width="4.5703125" style="320" customWidth="1"/>
    <col min="14148" max="14148" width="1.5703125" style="320" customWidth="1"/>
    <col min="14149" max="14149" width="4.5703125" style="320" customWidth="1"/>
    <col min="14150" max="14150" width="1.5703125" style="320" customWidth="1"/>
    <col min="14151" max="14151" width="4.5703125" style="320" customWidth="1"/>
    <col min="14152" max="14152" width="1.5703125" style="320" customWidth="1"/>
    <col min="14153" max="14153" width="4.5703125" style="320" customWidth="1"/>
    <col min="14154" max="14154" width="1.5703125" style="320" customWidth="1"/>
    <col min="14155" max="14155" width="4.5703125" style="320" customWidth="1"/>
    <col min="14156" max="14156" width="1.5703125" style="320" customWidth="1"/>
    <col min="14157" max="14157" width="4.5703125" style="320" customWidth="1"/>
    <col min="14158" max="14158" width="1.5703125" style="320" customWidth="1"/>
    <col min="14159" max="14159" width="4.5703125" style="320" customWidth="1"/>
    <col min="14160" max="14160" width="1.5703125" style="320" customWidth="1"/>
    <col min="14161" max="14161" width="4.5703125" style="320" customWidth="1"/>
    <col min="14162" max="14162" width="1.5703125" style="320" customWidth="1"/>
    <col min="14163" max="14163" width="4.5703125" style="320" customWidth="1"/>
    <col min="14164" max="14164" width="1.5703125" style="320" customWidth="1"/>
    <col min="14165" max="14165" width="4.5703125" style="320" customWidth="1"/>
    <col min="14166" max="14166" width="1.5703125" style="320" customWidth="1"/>
    <col min="14167" max="14167" width="4.5703125" style="320" customWidth="1"/>
    <col min="14168" max="14168" width="1.5703125" style="320" customWidth="1"/>
    <col min="14169" max="14169" width="4.5703125" style="320" customWidth="1"/>
    <col min="14170" max="14170" width="1.5703125" style="320" customWidth="1"/>
    <col min="14171" max="14171" width="4.5703125" style="320" customWidth="1"/>
    <col min="14172" max="14172" width="1.5703125" style="320" customWidth="1"/>
    <col min="14173" max="14173" width="4.5703125" style="320" customWidth="1"/>
    <col min="14174" max="14174" width="1.5703125" style="320" customWidth="1"/>
    <col min="14175" max="14175" width="4.5703125" style="320" customWidth="1"/>
    <col min="14176" max="14176" width="1.5703125" style="320" customWidth="1"/>
    <col min="14177" max="14177" width="4.5703125" style="320" customWidth="1"/>
    <col min="14178" max="14178" width="1.5703125" style="320" customWidth="1"/>
    <col min="14179" max="14179" width="4.5703125" style="320" customWidth="1"/>
    <col min="14180" max="14180" width="1.5703125" style="320" customWidth="1"/>
    <col min="14181" max="14181" width="4.85546875" style="320" customWidth="1"/>
    <col min="14182" max="14182" width="1.5703125" style="320" customWidth="1"/>
    <col min="14183" max="14183" width="4.5703125" style="320" customWidth="1"/>
    <col min="14184" max="14184" width="1.5703125" style="320" customWidth="1"/>
    <col min="14185" max="14185" width="4.85546875" style="320" customWidth="1"/>
    <col min="14186" max="14186" width="1.5703125" style="320" customWidth="1"/>
    <col min="14187" max="14187" width="4.85546875" style="320" customWidth="1"/>
    <col min="14188" max="14188" width="3" style="320" customWidth="1"/>
    <col min="14189" max="14189" width="8" style="320" customWidth="1"/>
    <col min="14190" max="14190" width="18.5703125" style="320" customWidth="1"/>
    <col min="14191" max="14194" width="8" style="320" customWidth="1"/>
    <col min="14195" max="14336" width="8" style="320"/>
    <col min="14337" max="14338" width="0" style="320" hidden="1" customWidth="1"/>
    <col min="14339" max="14339" width="9.42578125" style="320" customWidth="1"/>
    <col min="14340" max="14340" width="30.42578125" style="320" customWidth="1"/>
    <col min="14341" max="14341" width="8.5703125" style="320" customWidth="1"/>
    <col min="14342" max="14342" width="10" style="320" customWidth="1"/>
    <col min="14343" max="14343" width="1.5703125" style="320" customWidth="1"/>
    <col min="14344" max="14344" width="6" style="320" customWidth="1"/>
    <col min="14345" max="14345" width="1.5703125" style="320" customWidth="1"/>
    <col min="14346" max="14346" width="6" style="320" customWidth="1"/>
    <col min="14347" max="14347" width="1.5703125" style="320" customWidth="1"/>
    <col min="14348" max="14348" width="6.140625" style="320" customWidth="1"/>
    <col min="14349" max="14349" width="1.5703125" style="320" customWidth="1"/>
    <col min="14350" max="14350" width="6.140625" style="320" customWidth="1"/>
    <col min="14351" max="14351" width="1.5703125" style="320" customWidth="1"/>
    <col min="14352" max="14352" width="6.140625" style="320" customWidth="1"/>
    <col min="14353" max="14353" width="1.5703125" style="320" customWidth="1"/>
    <col min="14354" max="14354" width="6" style="320" customWidth="1"/>
    <col min="14355" max="14355" width="1.5703125" style="320" customWidth="1"/>
    <col min="14356" max="14356" width="6" style="320" customWidth="1"/>
    <col min="14357" max="14357" width="1.5703125" style="320" customWidth="1"/>
    <col min="14358" max="14358" width="7.42578125" style="320" customWidth="1"/>
    <col min="14359" max="14359" width="1.42578125" style="320" customWidth="1"/>
    <col min="14360" max="14360" width="7.42578125" style="320" customWidth="1"/>
    <col min="14361" max="14361" width="1.42578125" style="320" customWidth="1"/>
    <col min="14362" max="14362" width="7.42578125" style="320" customWidth="1"/>
    <col min="14363" max="14363" width="1.42578125" style="320" customWidth="1"/>
    <col min="14364" max="14364" width="7.42578125" style="320" customWidth="1"/>
    <col min="14365" max="14365" width="1.42578125" style="320" customWidth="1"/>
    <col min="14366" max="14366" width="7.42578125" style="320" customWidth="1"/>
    <col min="14367" max="14367" width="1.42578125" style="320" customWidth="1"/>
    <col min="14368" max="14368" width="7.42578125" style="320" customWidth="1"/>
    <col min="14369" max="14369" width="1.42578125" style="320" customWidth="1"/>
    <col min="14370" max="14370" width="7.42578125" style="320" customWidth="1"/>
    <col min="14371" max="14371" width="1.42578125" style="320" customWidth="1"/>
    <col min="14372" max="14372" width="7.42578125" style="320" customWidth="1"/>
    <col min="14373" max="14373" width="1.42578125" style="320" customWidth="1"/>
    <col min="14374" max="14374" width="7.42578125" style="320" customWidth="1"/>
    <col min="14375" max="14375" width="1.42578125" style="320" customWidth="1"/>
    <col min="14376" max="14376" width="7.42578125" style="320" customWidth="1"/>
    <col min="14377" max="14377" width="1.42578125" style="320" customWidth="1"/>
    <col min="14378" max="14378" width="7.42578125" style="320" customWidth="1"/>
    <col min="14379" max="14379" width="1.42578125" style="320" customWidth="1"/>
    <col min="14380" max="14380" width="7.42578125" style="320" customWidth="1"/>
    <col min="14381" max="14381" width="1.42578125" style="320" customWidth="1"/>
    <col min="14382" max="14382" width="7.42578125" style="320" customWidth="1"/>
    <col min="14383" max="14383" width="1.42578125" style="320" customWidth="1"/>
    <col min="14384" max="14384" width="7.42578125" style="320" customWidth="1"/>
    <col min="14385" max="14385" width="1.42578125" style="320" customWidth="1"/>
    <col min="14386" max="14386" width="7.42578125" style="320" customWidth="1"/>
    <col min="14387" max="14387" width="1.42578125" style="320" customWidth="1"/>
    <col min="14388" max="14388" width="7.42578125" style="320" customWidth="1"/>
    <col min="14389" max="14389" width="1.42578125" style="320" customWidth="1"/>
    <col min="14390" max="14390" width="7.42578125" style="320" customWidth="1"/>
    <col min="14391" max="14391" width="1.42578125" style="320" customWidth="1"/>
    <col min="14392" max="14392" width="1.5703125" style="320" customWidth="1"/>
    <col min="14393" max="14393" width="5.5703125" style="320" customWidth="1"/>
    <col min="14394" max="14394" width="5.85546875" style="320" customWidth="1"/>
    <col min="14395" max="14395" width="29.5703125" style="320" customWidth="1"/>
    <col min="14396" max="14396" width="8" style="320" customWidth="1"/>
    <col min="14397" max="14397" width="9.5703125" style="320" customWidth="1"/>
    <col min="14398" max="14399" width="4.5703125" style="320" customWidth="1"/>
    <col min="14400" max="14400" width="1.5703125" style="320" customWidth="1"/>
    <col min="14401" max="14401" width="4.5703125" style="320" customWidth="1"/>
    <col min="14402" max="14402" width="1.5703125" style="320" customWidth="1"/>
    <col min="14403" max="14403" width="4.5703125" style="320" customWidth="1"/>
    <col min="14404" max="14404" width="1.5703125" style="320" customWidth="1"/>
    <col min="14405" max="14405" width="4.5703125" style="320" customWidth="1"/>
    <col min="14406" max="14406" width="1.5703125" style="320" customWidth="1"/>
    <col min="14407" max="14407" width="4.5703125" style="320" customWidth="1"/>
    <col min="14408" max="14408" width="1.5703125" style="320" customWidth="1"/>
    <col min="14409" max="14409" width="4.5703125" style="320" customWidth="1"/>
    <col min="14410" max="14410" width="1.5703125" style="320" customWidth="1"/>
    <col min="14411" max="14411" width="4.5703125" style="320" customWidth="1"/>
    <col min="14412" max="14412" width="1.5703125" style="320" customWidth="1"/>
    <col min="14413" max="14413" width="4.5703125" style="320" customWidth="1"/>
    <col min="14414" max="14414" width="1.5703125" style="320" customWidth="1"/>
    <col min="14415" max="14415" width="4.5703125" style="320" customWidth="1"/>
    <col min="14416" max="14416" width="1.5703125" style="320" customWidth="1"/>
    <col min="14417" max="14417" width="4.5703125" style="320" customWidth="1"/>
    <col min="14418" max="14418" width="1.5703125" style="320" customWidth="1"/>
    <col min="14419" max="14419" width="4.5703125" style="320" customWidth="1"/>
    <col min="14420" max="14420" width="1.5703125" style="320" customWidth="1"/>
    <col min="14421" max="14421" width="4.5703125" style="320" customWidth="1"/>
    <col min="14422" max="14422" width="1.5703125" style="320" customWidth="1"/>
    <col min="14423" max="14423" width="4.5703125" style="320" customWidth="1"/>
    <col min="14424" max="14424" width="1.5703125" style="320" customWidth="1"/>
    <col min="14425" max="14425" width="4.5703125" style="320" customWidth="1"/>
    <col min="14426" max="14426" width="1.5703125" style="320" customWidth="1"/>
    <col min="14427" max="14427" width="4.5703125" style="320" customWidth="1"/>
    <col min="14428" max="14428" width="1.5703125" style="320" customWidth="1"/>
    <col min="14429" max="14429" width="4.5703125" style="320" customWidth="1"/>
    <col min="14430" max="14430" width="1.5703125" style="320" customWidth="1"/>
    <col min="14431" max="14431" width="4.5703125" style="320" customWidth="1"/>
    <col min="14432" max="14432" width="1.5703125" style="320" customWidth="1"/>
    <col min="14433" max="14433" width="4.5703125" style="320" customWidth="1"/>
    <col min="14434" max="14434" width="1.5703125" style="320" customWidth="1"/>
    <col min="14435" max="14435" width="4.5703125" style="320" customWidth="1"/>
    <col min="14436" max="14436" width="1.5703125" style="320" customWidth="1"/>
    <col min="14437" max="14437" width="4.85546875" style="320" customWidth="1"/>
    <col min="14438" max="14438" width="1.5703125" style="320" customWidth="1"/>
    <col min="14439" max="14439" width="4.5703125" style="320" customWidth="1"/>
    <col min="14440" max="14440" width="1.5703125" style="320" customWidth="1"/>
    <col min="14441" max="14441" width="4.85546875" style="320" customWidth="1"/>
    <col min="14442" max="14442" width="1.5703125" style="320" customWidth="1"/>
    <col min="14443" max="14443" width="4.85546875" style="320" customWidth="1"/>
    <col min="14444" max="14444" width="3" style="320" customWidth="1"/>
    <col min="14445" max="14445" width="8" style="320" customWidth="1"/>
    <col min="14446" max="14446" width="18.5703125" style="320" customWidth="1"/>
    <col min="14447" max="14450" width="8" style="320" customWidth="1"/>
    <col min="14451" max="14592" width="8" style="320"/>
    <col min="14593" max="14594" width="0" style="320" hidden="1" customWidth="1"/>
    <col min="14595" max="14595" width="9.42578125" style="320" customWidth="1"/>
    <col min="14596" max="14596" width="30.42578125" style="320" customWidth="1"/>
    <col min="14597" max="14597" width="8.5703125" style="320" customWidth="1"/>
    <col min="14598" max="14598" width="10" style="320" customWidth="1"/>
    <col min="14599" max="14599" width="1.5703125" style="320" customWidth="1"/>
    <col min="14600" max="14600" width="6" style="320" customWidth="1"/>
    <col min="14601" max="14601" width="1.5703125" style="320" customWidth="1"/>
    <col min="14602" max="14602" width="6" style="320" customWidth="1"/>
    <col min="14603" max="14603" width="1.5703125" style="320" customWidth="1"/>
    <col min="14604" max="14604" width="6.140625" style="320" customWidth="1"/>
    <col min="14605" max="14605" width="1.5703125" style="320" customWidth="1"/>
    <col min="14606" max="14606" width="6.140625" style="320" customWidth="1"/>
    <col min="14607" max="14607" width="1.5703125" style="320" customWidth="1"/>
    <col min="14608" max="14608" width="6.140625" style="320" customWidth="1"/>
    <col min="14609" max="14609" width="1.5703125" style="320" customWidth="1"/>
    <col min="14610" max="14610" width="6" style="320" customWidth="1"/>
    <col min="14611" max="14611" width="1.5703125" style="320" customWidth="1"/>
    <col min="14612" max="14612" width="6" style="320" customWidth="1"/>
    <col min="14613" max="14613" width="1.5703125" style="320" customWidth="1"/>
    <col min="14614" max="14614" width="7.42578125" style="320" customWidth="1"/>
    <col min="14615" max="14615" width="1.42578125" style="320" customWidth="1"/>
    <col min="14616" max="14616" width="7.42578125" style="320" customWidth="1"/>
    <col min="14617" max="14617" width="1.42578125" style="320" customWidth="1"/>
    <col min="14618" max="14618" width="7.42578125" style="320" customWidth="1"/>
    <col min="14619" max="14619" width="1.42578125" style="320" customWidth="1"/>
    <col min="14620" max="14620" width="7.42578125" style="320" customWidth="1"/>
    <col min="14621" max="14621" width="1.42578125" style="320" customWidth="1"/>
    <col min="14622" max="14622" width="7.42578125" style="320" customWidth="1"/>
    <col min="14623" max="14623" width="1.42578125" style="320" customWidth="1"/>
    <col min="14624" max="14624" width="7.42578125" style="320" customWidth="1"/>
    <col min="14625" max="14625" width="1.42578125" style="320" customWidth="1"/>
    <col min="14626" max="14626" width="7.42578125" style="320" customWidth="1"/>
    <col min="14627" max="14627" width="1.42578125" style="320" customWidth="1"/>
    <col min="14628" max="14628" width="7.42578125" style="320" customWidth="1"/>
    <col min="14629" max="14629" width="1.42578125" style="320" customWidth="1"/>
    <col min="14630" max="14630" width="7.42578125" style="320" customWidth="1"/>
    <col min="14631" max="14631" width="1.42578125" style="320" customWidth="1"/>
    <col min="14632" max="14632" width="7.42578125" style="320" customWidth="1"/>
    <col min="14633" max="14633" width="1.42578125" style="320" customWidth="1"/>
    <col min="14634" max="14634" width="7.42578125" style="320" customWidth="1"/>
    <col min="14635" max="14635" width="1.42578125" style="320" customWidth="1"/>
    <col min="14636" max="14636" width="7.42578125" style="320" customWidth="1"/>
    <col min="14637" max="14637" width="1.42578125" style="320" customWidth="1"/>
    <col min="14638" max="14638" width="7.42578125" style="320" customWidth="1"/>
    <col min="14639" max="14639" width="1.42578125" style="320" customWidth="1"/>
    <col min="14640" max="14640" width="7.42578125" style="320" customWidth="1"/>
    <col min="14641" max="14641" width="1.42578125" style="320" customWidth="1"/>
    <col min="14642" max="14642" width="7.42578125" style="320" customWidth="1"/>
    <col min="14643" max="14643" width="1.42578125" style="320" customWidth="1"/>
    <col min="14644" max="14644" width="7.42578125" style="320" customWidth="1"/>
    <col min="14645" max="14645" width="1.42578125" style="320" customWidth="1"/>
    <col min="14646" max="14646" width="7.42578125" style="320" customWidth="1"/>
    <col min="14647" max="14647" width="1.42578125" style="320" customWidth="1"/>
    <col min="14648" max="14648" width="1.5703125" style="320" customWidth="1"/>
    <col min="14649" max="14649" width="5.5703125" style="320" customWidth="1"/>
    <col min="14650" max="14650" width="5.85546875" style="320" customWidth="1"/>
    <col min="14651" max="14651" width="29.5703125" style="320" customWidth="1"/>
    <col min="14652" max="14652" width="8" style="320" customWidth="1"/>
    <col min="14653" max="14653" width="9.5703125" style="320" customWidth="1"/>
    <col min="14654" max="14655" width="4.5703125" style="320" customWidth="1"/>
    <col min="14656" max="14656" width="1.5703125" style="320" customWidth="1"/>
    <col min="14657" max="14657" width="4.5703125" style="320" customWidth="1"/>
    <col min="14658" max="14658" width="1.5703125" style="320" customWidth="1"/>
    <col min="14659" max="14659" width="4.5703125" style="320" customWidth="1"/>
    <col min="14660" max="14660" width="1.5703125" style="320" customWidth="1"/>
    <col min="14661" max="14661" width="4.5703125" style="320" customWidth="1"/>
    <col min="14662" max="14662" width="1.5703125" style="320" customWidth="1"/>
    <col min="14663" max="14663" width="4.5703125" style="320" customWidth="1"/>
    <col min="14664" max="14664" width="1.5703125" style="320" customWidth="1"/>
    <col min="14665" max="14665" width="4.5703125" style="320" customWidth="1"/>
    <col min="14666" max="14666" width="1.5703125" style="320" customWidth="1"/>
    <col min="14667" max="14667" width="4.5703125" style="320" customWidth="1"/>
    <col min="14668" max="14668" width="1.5703125" style="320" customWidth="1"/>
    <col min="14669" max="14669" width="4.5703125" style="320" customWidth="1"/>
    <col min="14670" max="14670" width="1.5703125" style="320" customWidth="1"/>
    <col min="14671" max="14671" width="4.5703125" style="320" customWidth="1"/>
    <col min="14672" max="14672" width="1.5703125" style="320" customWidth="1"/>
    <col min="14673" max="14673" width="4.5703125" style="320" customWidth="1"/>
    <col min="14674" max="14674" width="1.5703125" style="320" customWidth="1"/>
    <col min="14675" max="14675" width="4.5703125" style="320" customWidth="1"/>
    <col min="14676" max="14676" width="1.5703125" style="320" customWidth="1"/>
    <col min="14677" max="14677" width="4.5703125" style="320" customWidth="1"/>
    <col min="14678" max="14678" width="1.5703125" style="320" customWidth="1"/>
    <col min="14679" max="14679" width="4.5703125" style="320" customWidth="1"/>
    <col min="14680" max="14680" width="1.5703125" style="320" customWidth="1"/>
    <col min="14681" max="14681" width="4.5703125" style="320" customWidth="1"/>
    <col min="14682" max="14682" width="1.5703125" style="320" customWidth="1"/>
    <col min="14683" max="14683" width="4.5703125" style="320" customWidth="1"/>
    <col min="14684" max="14684" width="1.5703125" style="320" customWidth="1"/>
    <col min="14685" max="14685" width="4.5703125" style="320" customWidth="1"/>
    <col min="14686" max="14686" width="1.5703125" style="320" customWidth="1"/>
    <col min="14687" max="14687" width="4.5703125" style="320" customWidth="1"/>
    <col min="14688" max="14688" width="1.5703125" style="320" customWidth="1"/>
    <col min="14689" max="14689" width="4.5703125" style="320" customWidth="1"/>
    <col min="14690" max="14690" width="1.5703125" style="320" customWidth="1"/>
    <col min="14691" max="14691" width="4.5703125" style="320" customWidth="1"/>
    <col min="14692" max="14692" width="1.5703125" style="320" customWidth="1"/>
    <col min="14693" max="14693" width="4.85546875" style="320" customWidth="1"/>
    <col min="14694" max="14694" width="1.5703125" style="320" customWidth="1"/>
    <col min="14695" max="14695" width="4.5703125" style="320" customWidth="1"/>
    <col min="14696" max="14696" width="1.5703125" style="320" customWidth="1"/>
    <col min="14697" max="14697" width="4.85546875" style="320" customWidth="1"/>
    <col min="14698" max="14698" width="1.5703125" style="320" customWidth="1"/>
    <col min="14699" max="14699" width="4.85546875" style="320" customWidth="1"/>
    <col min="14700" max="14700" width="3" style="320" customWidth="1"/>
    <col min="14701" max="14701" width="8" style="320" customWidth="1"/>
    <col min="14702" max="14702" width="18.5703125" style="320" customWidth="1"/>
    <col min="14703" max="14706" width="8" style="320" customWidth="1"/>
    <col min="14707" max="14848" width="8" style="320"/>
    <col min="14849" max="14850" width="0" style="320" hidden="1" customWidth="1"/>
    <col min="14851" max="14851" width="9.42578125" style="320" customWidth="1"/>
    <col min="14852" max="14852" width="30.42578125" style="320" customWidth="1"/>
    <col min="14853" max="14853" width="8.5703125" style="320" customWidth="1"/>
    <col min="14854" max="14854" width="10" style="320" customWidth="1"/>
    <col min="14855" max="14855" width="1.5703125" style="320" customWidth="1"/>
    <col min="14856" max="14856" width="6" style="320" customWidth="1"/>
    <col min="14857" max="14857" width="1.5703125" style="320" customWidth="1"/>
    <col min="14858" max="14858" width="6" style="320" customWidth="1"/>
    <col min="14859" max="14859" width="1.5703125" style="320" customWidth="1"/>
    <col min="14860" max="14860" width="6.140625" style="320" customWidth="1"/>
    <col min="14861" max="14861" width="1.5703125" style="320" customWidth="1"/>
    <col min="14862" max="14862" width="6.140625" style="320" customWidth="1"/>
    <col min="14863" max="14863" width="1.5703125" style="320" customWidth="1"/>
    <col min="14864" max="14864" width="6.140625" style="320" customWidth="1"/>
    <col min="14865" max="14865" width="1.5703125" style="320" customWidth="1"/>
    <col min="14866" max="14866" width="6" style="320" customWidth="1"/>
    <col min="14867" max="14867" width="1.5703125" style="320" customWidth="1"/>
    <col min="14868" max="14868" width="6" style="320" customWidth="1"/>
    <col min="14869" max="14869" width="1.5703125" style="320" customWidth="1"/>
    <col min="14870" max="14870" width="7.42578125" style="320" customWidth="1"/>
    <col min="14871" max="14871" width="1.42578125" style="320" customWidth="1"/>
    <col min="14872" max="14872" width="7.42578125" style="320" customWidth="1"/>
    <col min="14873" max="14873" width="1.42578125" style="320" customWidth="1"/>
    <col min="14874" max="14874" width="7.42578125" style="320" customWidth="1"/>
    <col min="14875" max="14875" width="1.42578125" style="320" customWidth="1"/>
    <col min="14876" max="14876" width="7.42578125" style="320" customWidth="1"/>
    <col min="14877" max="14877" width="1.42578125" style="320" customWidth="1"/>
    <col min="14878" max="14878" width="7.42578125" style="320" customWidth="1"/>
    <col min="14879" max="14879" width="1.42578125" style="320" customWidth="1"/>
    <col min="14880" max="14880" width="7.42578125" style="320" customWidth="1"/>
    <col min="14881" max="14881" width="1.42578125" style="320" customWidth="1"/>
    <col min="14882" max="14882" width="7.42578125" style="320" customWidth="1"/>
    <col min="14883" max="14883" width="1.42578125" style="320" customWidth="1"/>
    <col min="14884" max="14884" width="7.42578125" style="320" customWidth="1"/>
    <col min="14885" max="14885" width="1.42578125" style="320" customWidth="1"/>
    <col min="14886" max="14886" width="7.42578125" style="320" customWidth="1"/>
    <col min="14887" max="14887" width="1.42578125" style="320" customWidth="1"/>
    <col min="14888" max="14888" width="7.42578125" style="320" customWidth="1"/>
    <col min="14889" max="14889" width="1.42578125" style="320" customWidth="1"/>
    <col min="14890" max="14890" width="7.42578125" style="320" customWidth="1"/>
    <col min="14891" max="14891" width="1.42578125" style="320" customWidth="1"/>
    <col min="14892" max="14892" width="7.42578125" style="320" customWidth="1"/>
    <col min="14893" max="14893" width="1.42578125" style="320" customWidth="1"/>
    <col min="14894" max="14894" width="7.42578125" style="320" customWidth="1"/>
    <col min="14895" max="14895" width="1.42578125" style="320" customWidth="1"/>
    <col min="14896" max="14896" width="7.42578125" style="320" customWidth="1"/>
    <col min="14897" max="14897" width="1.42578125" style="320" customWidth="1"/>
    <col min="14898" max="14898" width="7.42578125" style="320" customWidth="1"/>
    <col min="14899" max="14899" width="1.42578125" style="320" customWidth="1"/>
    <col min="14900" max="14900" width="7.42578125" style="320" customWidth="1"/>
    <col min="14901" max="14901" width="1.42578125" style="320" customWidth="1"/>
    <col min="14902" max="14902" width="7.42578125" style="320" customWidth="1"/>
    <col min="14903" max="14903" width="1.42578125" style="320" customWidth="1"/>
    <col min="14904" max="14904" width="1.5703125" style="320" customWidth="1"/>
    <col min="14905" max="14905" width="5.5703125" style="320" customWidth="1"/>
    <col min="14906" max="14906" width="5.85546875" style="320" customWidth="1"/>
    <col min="14907" max="14907" width="29.5703125" style="320" customWidth="1"/>
    <col min="14908" max="14908" width="8" style="320" customWidth="1"/>
    <col min="14909" max="14909" width="9.5703125" style="320" customWidth="1"/>
    <col min="14910" max="14911" width="4.5703125" style="320" customWidth="1"/>
    <col min="14912" max="14912" width="1.5703125" style="320" customWidth="1"/>
    <col min="14913" max="14913" width="4.5703125" style="320" customWidth="1"/>
    <col min="14914" max="14914" width="1.5703125" style="320" customWidth="1"/>
    <col min="14915" max="14915" width="4.5703125" style="320" customWidth="1"/>
    <col min="14916" max="14916" width="1.5703125" style="320" customWidth="1"/>
    <col min="14917" max="14917" width="4.5703125" style="320" customWidth="1"/>
    <col min="14918" max="14918" width="1.5703125" style="320" customWidth="1"/>
    <col min="14919" max="14919" width="4.5703125" style="320" customWidth="1"/>
    <col min="14920" max="14920" width="1.5703125" style="320" customWidth="1"/>
    <col min="14921" max="14921" width="4.5703125" style="320" customWidth="1"/>
    <col min="14922" max="14922" width="1.5703125" style="320" customWidth="1"/>
    <col min="14923" max="14923" width="4.5703125" style="320" customWidth="1"/>
    <col min="14924" max="14924" width="1.5703125" style="320" customWidth="1"/>
    <col min="14925" max="14925" width="4.5703125" style="320" customWidth="1"/>
    <col min="14926" max="14926" width="1.5703125" style="320" customWidth="1"/>
    <col min="14927" max="14927" width="4.5703125" style="320" customWidth="1"/>
    <col min="14928" max="14928" width="1.5703125" style="320" customWidth="1"/>
    <col min="14929" max="14929" width="4.5703125" style="320" customWidth="1"/>
    <col min="14930" max="14930" width="1.5703125" style="320" customWidth="1"/>
    <col min="14931" max="14931" width="4.5703125" style="320" customWidth="1"/>
    <col min="14932" max="14932" width="1.5703125" style="320" customWidth="1"/>
    <col min="14933" max="14933" width="4.5703125" style="320" customWidth="1"/>
    <col min="14934" max="14934" width="1.5703125" style="320" customWidth="1"/>
    <col min="14935" max="14935" width="4.5703125" style="320" customWidth="1"/>
    <col min="14936" max="14936" width="1.5703125" style="320" customWidth="1"/>
    <col min="14937" max="14937" width="4.5703125" style="320" customWidth="1"/>
    <col min="14938" max="14938" width="1.5703125" style="320" customWidth="1"/>
    <col min="14939" max="14939" width="4.5703125" style="320" customWidth="1"/>
    <col min="14940" max="14940" width="1.5703125" style="320" customWidth="1"/>
    <col min="14941" max="14941" width="4.5703125" style="320" customWidth="1"/>
    <col min="14942" max="14942" width="1.5703125" style="320" customWidth="1"/>
    <col min="14943" max="14943" width="4.5703125" style="320" customWidth="1"/>
    <col min="14944" max="14944" width="1.5703125" style="320" customWidth="1"/>
    <col min="14945" max="14945" width="4.5703125" style="320" customWidth="1"/>
    <col min="14946" max="14946" width="1.5703125" style="320" customWidth="1"/>
    <col min="14947" max="14947" width="4.5703125" style="320" customWidth="1"/>
    <col min="14948" max="14948" width="1.5703125" style="320" customWidth="1"/>
    <col min="14949" max="14949" width="4.85546875" style="320" customWidth="1"/>
    <col min="14950" max="14950" width="1.5703125" style="320" customWidth="1"/>
    <col min="14951" max="14951" width="4.5703125" style="320" customWidth="1"/>
    <col min="14952" max="14952" width="1.5703125" style="320" customWidth="1"/>
    <col min="14953" max="14953" width="4.85546875" style="320" customWidth="1"/>
    <col min="14954" max="14954" width="1.5703125" style="320" customWidth="1"/>
    <col min="14955" max="14955" width="4.85546875" style="320" customWidth="1"/>
    <col min="14956" max="14956" width="3" style="320" customWidth="1"/>
    <col min="14957" max="14957" width="8" style="320" customWidth="1"/>
    <col min="14958" max="14958" width="18.5703125" style="320" customWidth="1"/>
    <col min="14959" max="14962" width="8" style="320" customWidth="1"/>
    <col min="14963" max="15104" width="8" style="320"/>
    <col min="15105" max="15106" width="0" style="320" hidden="1" customWidth="1"/>
    <col min="15107" max="15107" width="9.42578125" style="320" customWidth="1"/>
    <col min="15108" max="15108" width="30.42578125" style="320" customWidth="1"/>
    <col min="15109" max="15109" width="8.5703125" style="320" customWidth="1"/>
    <col min="15110" max="15110" width="10" style="320" customWidth="1"/>
    <col min="15111" max="15111" width="1.5703125" style="320" customWidth="1"/>
    <col min="15112" max="15112" width="6" style="320" customWidth="1"/>
    <col min="15113" max="15113" width="1.5703125" style="320" customWidth="1"/>
    <col min="15114" max="15114" width="6" style="320" customWidth="1"/>
    <col min="15115" max="15115" width="1.5703125" style="320" customWidth="1"/>
    <col min="15116" max="15116" width="6.140625" style="320" customWidth="1"/>
    <col min="15117" max="15117" width="1.5703125" style="320" customWidth="1"/>
    <col min="15118" max="15118" width="6.140625" style="320" customWidth="1"/>
    <col min="15119" max="15119" width="1.5703125" style="320" customWidth="1"/>
    <col min="15120" max="15120" width="6.140625" style="320" customWidth="1"/>
    <col min="15121" max="15121" width="1.5703125" style="320" customWidth="1"/>
    <col min="15122" max="15122" width="6" style="320" customWidth="1"/>
    <col min="15123" max="15123" width="1.5703125" style="320" customWidth="1"/>
    <col min="15124" max="15124" width="6" style="320" customWidth="1"/>
    <col min="15125" max="15125" width="1.5703125" style="320" customWidth="1"/>
    <col min="15126" max="15126" width="7.42578125" style="320" customWidth="1"/>
    <col min="15127" max="15127" width="1.42578125" style="320" customWidth="1"/>
    <col min="15128" max="15128" width="7.42578125" style="320" customWidth="1"/>
    <col min="15129" max="15129" width="1.42578125" style="320" customWidth="1"/>
    <col min="15130" max="15130" width="7.42578125" style="320" customWidth="1"/>
    <col min="15131" max="15131" width="1.42578125" style="320" customWidth="1"/>
    <col min="15132" max="15132" width="7.42578125" style="320" customWidth="1"/>
    <col min="15133" max="15133" width="1.42578125" style="320" customWidth="1"/>
    <col min="15134" max="15134" width="7.42578125" style="320" customWidth="1"/>
    <col min="15135" max="15135" width="1.42578125" style="320" customWidth="1"/>
    <col min="15136" max="15136" width="7.42578125" style="320" customWidth="1"/>
    <col min="15137" max="15137" width="1.42578125" style="320" customWidth="1"/>
    <col min="15138" max="15138" width="7.42578125" style="320" customWidth="1"/>
    <col min="15139" max="15139" width="1.42578125" style="320" customWidth="1"/>
    <col min="15140" max="15140" width="7.42578125" style="320" customWidth="1"/>
    <col min="15141" max="15141" width="1.42578125" style="320" customWidth="1"/>
    <col min="15142" max="15142" width="7.42578125" style="320" customWidth="1"/>
    <col min="15143" max="15143" width="1.42578125" style="320" customWidth="1"/>
    <col min="15144" max="15144" width="7.42578125" style="320" customWidth="1"/>
    <col min="15145" max="15145" width="1.42578125" style="320" customWidth="1"/>
    <col min="15146" max="15146" width="7.42578125" style="320" customWidth="1"/>
    <col min="15147" max="15147" width="1.42578125" style="320" customWidth="1"/>
    <col min="15148" max="15148" width="7.42578125" style="320" customWidth="1"/>
    <col min="15149" max="15149" width="1.42578125" style="320" customWidth="1"/>
    <col min="15150" max="15150" width="7.42578125" style="320" customWidth="1"/>
    <col min="15151" max="15151" width="1.42578125" style="320" customWidth="1"/>
    <col min="15152" max="15152" width="7.42578125" style="320" customWidth="1"/>
    <col min="15153" max="15153" width="1.42578125" style="320" customWidth="1"/>
    <col min="15154" max="15154" width="7.42578125" style="320" customWidth="1"/>
    <col min="15155" max="15155" width="1.42578125" style="320" customWidth="1"/>
    <col min="15156" max="15156" width="7.42578125" style="320" customWidth="1"/>
    <col min="15157" max="15157" width="1.42578125" style="320" customWidth="1"/>
    <col min="15158" max="15158" width="7.42578125" style="320" customWidth="1"/>
    <col min="15159" max="15159" width="1.42578125" style="320" customWidth="1"/>
    <col min="15160" max="15160" width="1.5703125" style="320" customWidth="1"/>
    <col min="15161" max="15161" width="5.5703125" style="320" customWidth="1"/>
    <col min="15162" max="15162" width="5.85546875" style="320" customWidth="1"/>
    <col min="15163" max="15163" width="29.5703125" style="320" customWidth="1"/>
    <col min="15164" max="15164" width="8" style="320" customWidth="1"/>
    <col min="15165" max="15165" width="9.5703125" style="320" customWidth="1"/>
    <col min="15166" max="15167" width="4.5703125" style="320" customWidth="1"/>
    <col min="15168" max="15168" width="1.5703125" style="320" customWidth="1"/>
    <col min="15169" max="15169" width="4.5703125" style="320" customWidth="1"/>
    <col min="15170" max="15170" width="1.5703125" style="320" customWidth="1"/>
    <col min="15171" max="15171" width="4.5703125" style="320" customWidth="1"/>
    <col min="15172" max="15172" width="1.5703125" style="320" customWidth="1"/>
    <col min="15173" max="15173" width="4.5703125" style="320" customWidth="1"/>
    <col min="15174" max="15174" width="1.5703125" style="320" customWidth="1"/>
    <col min="15175" max="15175" width="4.5703125" style="320" customWidth="1"/>
    <col min="15176" max="15176" width="1.5703125" style="320" customWidth="1"/>
    <col min="15177" max="15177" width="4.5703125" style="320" customWidth="1"/>
    <col min="15178" max="15178" width="1.5703125" style="320" customWidth="1"/>
    <col min="15179" max="15179" width="4.5703125" style="320" customWidth="1"/>
    <col min="15180" max="15180" width="1.5703125" style="320" customWidth="1"/>
    <col min="15181" max="15181" width="4.5703125" style="320" customWidth="1"/>
    <col min="15182" max="15182" width="1.5703125" style="320" customWidth="1"/>
    <col min="15183" max="15183" width="4.5703125" style="320" customWidth="1"/>
    <col min="15184" max="15184" width="1.5703125" style="320" customWidth="1"/>
    <col min="15185" max="15185" width="4.5703125" style="320" customWidth="1"/>
    <col min="15186" max="15186" width="1.5703125" style="320" customWidth="1"/>
    <col min="15187" max="15187" width="4.5703125" style="320" customWidth="1"/>
    <col min="15188" max="15188" width="1.5703125" style="320" customWidth="1"/>
    <col min="15189" max="15189" width="4.5703125" style="320" customWidth="1"/>
    <col min="15190" max="15190" width="1.5703125" style="320" customWidth="1"/>
    <col min="15191" max="15191" width="4.5703125" style="320" customWidth="1"/>
    <col min="15192" max="15192" width="1.5703125" style="320" customWidth="1"/>
    <col min="15193" max="15193" width="4.5703125" style="320" customWidth="1"/>
    <col min="15194" max="15194" width="1.5703125" style="320" customWidth="1"/>
    <col min="15195" max="15195" width="4.5703125" style="320" customWidth="1"/>
    <col min="15196" max="15196" width="1.5703125" style="320" customWidth="1"/>
    <col min="15197" max="15197" width="4.5703125" style="320" customWidth="1"/>
    <col min="15198" max="15198" width="1.5703125" style="320" customWidth="1"/>
    <col min="15199" max="15199" width="4.5703125" style="320" customWidth="1"/>
    <col min="15200" max="15200" width="1.5703125" style="320" customWidth="1"/>
    <col min="15201" max="15201" width="4.5703125" style="320" customWidth="1"/>
    <col min="15202" max="15202" width="1.5703125" style="320" customWidth="1"/>
    <col min="15203" max="15203" width="4.5703125" style="320" customWidth="1"/>
    <col min="15204" max="15204" width="1.5703125" style="320" customWidth="1"/>
    <col min="15205" max="15205" width="4.85546875" style="320" customWidth="1"/>
    <col min="15206" max="15206" width="1.5703125" style="320" customWidth="1"/>
    <col min="15207" max="15207" width="4.5703125" style="320" customWidth="1"/>
    <col min="15208" max="15208" width="1.5703125" style="320" customWidth="1"/>
    <col min="15209" max="15209" width="4.85546875" style="320" customWidth="1"/>
    <col min="15210" max="15210" width="1.5703125" style="320" customWidth="1"/>
    <col min="15211" max="15211" width="4.85546875" style="320" customWidth="1"/>
    <col min="15212" max="15212" width="3" style="320" customWidth="1"/>
    <col min="15213" max="15213" width="8" style="320" customWidth="1"/>
    <col min="15214" max="15214" width="18.5703125" style="320" customWidth="1"/>
    <col min="15215" max="15218" width="8" style="320" customWidth="1"/>
    <col min="15219" max="15360" width="8" style="320"/>
    <col min="15361" max="15362" width="0" style="320" hidden="1" customWidth="1"/>
    <col min="15363" max="15363" width="9.42578125" style="320" customWidth="1"/>
    <col min="15364" max="15364" width="30.42578125" style="320" customWidth="1"/>
    <col min="15365" max="15365" width="8.5703125" style="320" customWidth="1"/>
    <col min="15366" max="15366" width="10" style="320" customWidth="1"/>
    <col min="15367" max="15367" width="1.5703125" style="320" customWidth="1"/>
    <col min="15368" max="15368" width="6" style="320" customWidth="1"/>
    <col min="15369" max="15369" width="1.5703125" style="320" customWidth="1"/>
    <col min="15370" max="15370" width="6" style="320" customWidth="1"/>
    <col min="15371" max="15371" width="1.5703125" style="320" customWidth="1"/>
    <col min="15372" max="15372" width="6.140625" style="320" customWidth="1"/>
    <col min="15373" max="15373" width="1.5703125" style="320" customWidth="1"/>
    <col min="15374" max="15374" width="6.140625" style="320" customWidth="1"/>
    <col min="15375" max="15375" width="1.5703125" style="320" customWidth="1"/>
    <col min="15376" max="15376" width="6.140625" style="320" customWidth="1"/>
    <col min="15377" max="15377" width="1.5703125" style="320" customWidth="1"/>
    <col min="15378" max="15378" width="6" style="320" customWidth="1"/>
    <col min="15379" max="15379" width="1.5703125" style="320" customWidth="1"/>
    <col min="15380" max="15380" width="6" style="320" customWidth="1"/>
    <col min="15381" max="15381" width="1.5703125" style="320" customWidth="1"/>
    <col min="15382" max="15382" width="7.42578125" style="320" customWidth="1"/>
    <col min="15383" max="15383" width="1.42578125" style="320" customWidth="1"/>
    <col min="15384" max="15384" width="7.42578125" style="320" customWidth="1"/>
    <col min="15385" max="15385" width="1.42578125" style="320" customWidth="1"/>
    <col min="15386" max="15386" width="7.42578125" style="320" customWidth="1"/>
    <col min="15387" max="15387" width="1.42578125" style="320" customWidth="1"/>
    <col min="15388" max="15388" width="7.42578125" style="320" customWidth="1"/>
    <col min="15389" max="15389" width="1.42578125" style="320" customWidth="1"/>
    <col min="15390" max="15390" width="7.42578125" style="320" customWidth="1"/>
    <col min="15391" max="15391" width="1.42578125" style="320" customWidth="1"/>
    <col min="15392" max="15392" width="7.42578125" style="320" customWidth="1"/>
    <col min="15393" max="15393" width="1.42578125" style="320" customWidth="1"/>
    <col min="15394" max="15394" width="7.42578125" style="320" customWidth="1"/>
    <col min="15395" max="15395" width="1.42578125" style="320" customWidth="1"/>
    <col min="15396" max="15396" width="7.42578125" style="320" customWidth="1"/>
    <col min="15397" max="15397" width="1.42578125" style="320" customWidth="1"/>
    <col min="15398" max="15398" width="7.42578125" style="320" customWidth="1"/>
    <col min="15399" max="15399" width="1.42578125" style="320" customWidth="1"/>
    <col min="15400" max="15400" width="7.42578125" style="320" customWidth="1"/>
    <col min="15401" max="15401" width="1.42578125" style="320" customWidth="1"/>
    <col min="15402" max="15402" width="7.42578125" style="320" customWidth="1"/>
    <col min="15403" max="15403" width="1.42578125" style="320" customWidth="1"/>
    <col min="15404" max="15404" width="7.42578125" style="320" customWidth="1"/>
    <col min="15405" max="15405" width="1.42578125" style="320" customWidth="1"/>
    <col min="15406" max="15406" width="7.42578125" style="320" customWidth="1"/>
    <col min="15407" max="15407" width="1.42578125" style="320" customWidth="1"/>
    <col min="15408" max="15408" width="7.42578125" style="320" customWidth="1"/>
    <col min="15409" max="15409" width="1.42578125" style="320" customWidth="1"/>
    <col min="15410" max="15410" width="7.42578125" style="320" customWidth="1"/>
    <col min="15411" max="15411" width="1.42578125" style="320" customWidth="1"/>
    <col min="15412" max="15412" width="7.42578125" style="320" customWidth="1"/>
    <col min="15413" max="15413" width="1.42578125" style="320" customWidth="1"/>
    <col min="15414" max="15414" width="7.42578125" style="320" customWidth="1"/>
    <col min="15415" max="15415" width="1.42578125" style="320" customWidth="1"/>
    <col min="15416" max="15416" width="1.5703125" style="320" customWidth="1"/>
    <col min="15417" max="15417" width="5.5703125" style="320" customWidth="1"/>
    <col min="15418" max="15418" width="5.85546875" style="320" customWidth="1"/>
    <col min="15419" max="15419" width="29.5703125" style="320" customWidth="1"/>
    <col min="15420" max="15420" width="8" style="320" customWidth="1"/>
    <col min="15421" max="15421" width="9.5703125" style="320" customWidth="1"/>
    <col min="15422" max="15423" width="4.5703125" style="320" customWidth="1"/>
    <col min="15424" max="15424" width="1.5703125" style="320" customWidth="1"/>
    <col min="15425" max="15425" width="4.5703125" style="320" customWidth="1"/>
    <col min="15426" max="15426" width="1.5703125" style="320" customWidth="1"/>
    <col min="15427" max="15427" width="4.5703125" style="320" customWidth="1"/>
    <col min="15428" max="15428" width="1.5703125" style="320" customWidth="1"/>
    <col min="15429" max="15429" width="4.5703125" style="320" customWidth="1"/>
    <col min="15430" max="15430" width="1.5703125" style="320" customWidth="1"/>
    <col min="15431" max="15431" width="4.5703125" style="320" customWidth="1"/>
    <col min="15432" max="15432" width="1.5703125" style="320" customWidth="1"/>
    <col min="15433" max="15433" width="4.5703125" style="320" customWidth="1"/>
    <col min="15434" max="15434" width="1.5703125" style="320" customWidth="1"/>
    <col min="15435" max="15435" width="4.5703125" style="320" customWidth="1"/>
    <col min="15436" max="15436" width="1.5703125" style="320" customWidth="1"/>
    <col min="15437" max="15437" width="4.5703125" style="320" customWidth="1"/>
    <col min="15438" max="15438" width="1.5703125" style="320" customWidth="1"/>
    <col min="15439" max="15439" width="4.5703125" style="320" customWidth="1"/>
    <col min="15440" max="15440" width="1.5703125" style="320" customWidth="1"/>
    <col min="15441" max="15441" width="4.5703125" style="320" customWidth="1"/>
    <col min="15442" max="15442" width="1.5703125" style="320" customWidth="1"/>
    <col min="15443" max="15443" width="4.5703125" style="320" customWidth="1"/>
    <col min="15444" max="15444" width="1.5703125" style="320" customWidth="1"/>
    <col min="15445" max="15445" width="4.5703125" style="320" customWidth="1"/>
    <col min="15446" max="15446" width="1.5703125" style="320" customWidth="1"/>
    <col min="15447" max="15447" width="4.5703125" style="320" customWidth="1"/>
    <col min="15448" max="15448" width="1.5703125" style="320" customWidth="1"/>
    <col min="15449" max="15449" width="4.5703125" style="320" customWidth="1"/>
    <col min="15450" max="15450" width="1.5703125" style="320" customWidth="1"/>
    <col min="15451" max="15451" width="4.5703125" style="320" customWidth="1"/>
    <col min="15452" max="15452" width="1.5703125" style="320" customWidth="1"/>
    <col min="15453" max="15453" width="4.5703125" style="320" customWidth="1"/>
    <col min="15454" max="15454" width="1.5703125" style="320" customWidth="1"/>
    <col min="15455" max="15455" width="4.5703125" style="320" customWidth="1"/>
    <col min="15456" max="15456" width="1.5703125" style="320" customWidth="1"/>
    <col min="15457" max="15457" width="4.5703125" style="320" customWidth="1"/>
    <col min="15458" max="15458" width="1.5703125" style="320" customWidth="1"/>
    <col min="15459" max="15459" width="4.5703125" style="320" customWidth="1"/>
    <col min="15460" max="15460" width="1.5703125" style="320" customWidth="1"/>
    <col min="15461" max="15461" width="4.85546875" style="320" customWidth="1"/>
    <col min="15462" max="15462" width="1.5703125" style="320" customWidth="1"/>
    <col min="15463" max="15463" width="4.5703125" style="320" customWidth="1"/>
    <col min="15464" max="15464" width="1.5703125" style="320" customWidth="1"/>
    <col min="15465" max="15465" width="4.85546875" style="320" customWidth="1"/>
    <col min="15466" max="15466" width="1.5703125" style="320" customWidth="1"/>
    <col min="15467" max="15467" width="4.85546875" style="320" customWidth="1"/>
    <col min="15468" max="15468" width="3" style="320" customWidth="1"/>
    <col min="15469" max="15469" width="8" style="320" customWidth="1"/>
    <col min="15470" max="15470" width="18.5703125" style="320" customWidth="1"/>
    <col min="15471" max="15474" width="8" style="320" customWidth="1"/>
    <col min="15475" max="15616" width="8" style="320"/>
    <col min="15617" max="15618" width="0" style="320" hidden="1" customWidth="1"/>
    <col min="15619" max="15619" width="9.42578125" style="320" customWidth="1"/>
    <col min="15620" max="15620" width="30.42578125" style="320" customWidth="1"/>
    <col min="15621" max="15621" width="8.5703125" style="320" customWidth="1"/>
    <col min="15622" max="15622" width="10" style="320" customWidth="1"/>
    <col min="15623" max="15623" width="1.5703125" style="320" customWidth="1"/>
    <col min="15624" max="15624" width="6" style="320" customWidth="1"/>
    <col min="15625" max="15625" width="1.5703125" style="320" customWidth="1"/>
    <col min="15626" max="15626" width="6" style="320" customWidth="1"/>
    <col min="15627" max="15627" width="1.5703125" style="320" customWidth="1"/>
    <col min="15628" max="15628" width="6.140625" style="320" customWidth="1"/>
    <col min="15629" max="15629" width="1.5703125" style="320" customWidth="1"/>
    <col min="15630" max="15630" width="6.140625" style="320" customWidth="1"/>
    <col min="15631" max="15631" width="1.5703125" style="320" customWidth="1"/>
    <col min="15632" max="15632" width="6.140625" style="320" customWidth="1"/>
    <col min="15633" max="15633" width="1.5703125" style="320" customWidth="1"/>
    <col min="15634" max="15634" width="6" style="320" customWidth="1"/>
    <col min="15635" max="15635" width="1.5703125" style="320" customWidth="1"/>
    <col min="15636" max="15636" width="6" style="320" customWidth="1"/>
    <col min="15637" max="15637" width="1.5703125" style="320" customWidth="1"/>
    <col min="15638" max="15638" width="7.42578125" style="320" customWidth="1"/>
    <col min="15639" max="15639" width="1.42578125" style="320" customWidth="1"/>
    <col min="15640" max="15640" width="7.42578125" style="320" customWidth="1"/>
    <col min="15641" max="15641" width="1.42578125" style="320" customWidth="1"/>
    <col min="15642" max="15642" width="7.42578125" style="320" customWidth="1"/>
    <col min="15643" max="15643" width="1.42578125" style="320" customWidth="1"/>
    <col min="15644" max="15644" width="7.42578125" style="320" customWidth="1"/>
    <col min="15645" max="15645" width="1.42578125" style="320" customWidth="1"/>
    <col min="15646" max="15646" width="7.42578125" style="320" customWidth="1"/>
    <col min="15647" max="15647" width="1.42578125" style="320" customWidth="1"/>
    <col min="15648" max="15648" width="7.42578125" style="320" customWidth="1"/>
    <col min="15649" max="15649" width="1.42578125" style="320" customWidth="1"/>
    <col min="15650" max="15650" width="7.42578125" style="320" customWidth="1"/>
    <col min="15651" max="15651" width="1.42578125" style="320" customWidth="1"/>
    <col min="15652" max="15652" width="7.42578125" style="320" customWidth="1"/>
    <col min="15653" max="15653" width="1.42578125" style="320" customWidth="1"/>
    <col min="15654" max="15654" width="7.42578125" style="320" customWidth="1"/>
    <col min="15655" max="15655" width="1.42578125" style="320" customWidth="1"/>
    <col min="15656" max="15656" width="7.42578125" style="320" customWidth="1"/>
    <col min="15657" max="15657" width="1.42578125" style="320" customWidth="1"/>
    <col min="15658" max="15658" width="7.42578125" style="320" customWidth="1"/>
    <col min="15659" max="15659" width="1.42578125" style="320" customWidth="1"/>
    <col min="15660" max="15660" width="7.42578125" style="320" customWidth="1"/>
    <col min="15661" max="15661" width="1.42578125" style="320" customWidth="1"/>
    <col min="15662" max="15662" width="7.42578125" style="320" customWidth="1"/>
    <col min="15663" max="15663" width="1.42578125" style="320" customWidth="1"/>
    <col min="15664" max="15664" width="7.42578125" style="320" customWidth="1"/>
    <col min="15665" max="15665" width="1.42578125" style="320" customWidth="1"/>
    <col min="15666" max="15666" width="7.42578125" style="320" customWidth="1"/>
    <col min="15667" max="15667" width="1.42578125" style="320" customWidth="1"/>
    <col min="15668" max="15668" width="7.42578125" style="320" customWidth="1"/>
    <col min="15669" max="15669" width="1.42578125" style="320" customWidth="1"/>
    <col min="15670" max="15670" width="7.42578125" style="320" customWidth="1"/>
    <col min="15671" max="15671" width="1.42578125" style="320" customWidth="1"/>
    <col min="15672" max="15672" width="1.5703125" style="320" customWidth="1"/>
    <col min="15673" max="15673" width="5.5703125" style="320" customWidth="1"/>
    <col min="15674" max="15674" width="5.85546875" style="320" customWidth="1"/>
    <col min="15675" max="15675" width="29.5703125" style="320" customWidth="1"/>
    <col min="15676" max="15676" width="8" style="320" customWidth="1"/>
    <col min="15677" max="15677" width="9.5703125" style="320" customWidth="1"/>
    <col min="15678" max="15679" width="4.5703125" style="320" customWidth="1"/>
    <col min="15680" max="15680" width="1.5703125" style="320" customWidth="1"/>
    <col min="15681" max="15681" width="4.5703125" style="320" customWidth="1"/>
    <col min="15682" max="15682" width="1.5703125" style="320" customWidth="1"/>
    <col min="15683" max="15683" width="4.5703125" style="320" customWidth="1"/>
    <col min="15684" max="15684" width="1.5703125" style="320" customWidth="1"/>
    <col min="15685" max="15685" width="4.5703125" style="320" customWidth="1"/>
    <col min="15686" max="15686" width="1.5703125" style="320" customWidth="1"/>
    <col min="15687" max="15687" width="4.5703125" style="320" customWidth="1"/>
    <col min="15688" max="15688" width="1.5703125" style="320" customWidth="1"/>
    <col min="15689" max="15689" width="4.5703125" style="320" customWidth="1"/>
    <col min="15690" max="15690" width="1.5703125" style="320" customWidth="1"/>
    <col min="15691" max="15691" width="4.5703125" style="320" customWidth="1"/>
    <col min="15692" max="15692" width="1.5703125" style="320" customWidth="1"/>
    <col min="15693" max="15693" width="4.5703125" style="320" customWidth="1"/>
    <col min="15694" max="15694" width="1.5703125" style="320" customWidth="1"/>
    <col min="15695" max="15695" width="4.5703125" style="320" customWidth="1"/>
    <col min="15696" max="15696" width="1.5703125" style="320" customWidth="1"/>
    <col min="15697" max="15697" width="4.5703125" style="320" customWidth="1"/>
    <col min="15698" max="15698" width="1.5703125" style="320" customWidth="1"/>
    <col min="15699" max="15699" width="4.5703125" style="320" customWidth="1"/>
    <col min="15700" max="15700" width="1.5703125" style="320" customWidth="1"/>
    <col min="15701" max="15701" width="4.5703125" style="320" customWidth="1"/>
    <col min="15702" max="15702" width="1.5703125" style="320" customWidth="1"/>
    <col min="15703" max="15703" width="4.5703125" style="320" customWidth="1"/>
    <col min="15704" max="15704" width="1.5703125" style="320" customWidth="1"/>
    <col min="15705" max="15705" width="4.5703125" style="320" customWidth="1"/>
    <col min="15706" max="15706" width="1.5703125" style="320" customWidth="1"/>
    <col min="15707" max="15707" width="4.5703125" style="320" customWidth="1"/>
    <col min="15708" max="15708" width="1.5703125" style="320" customWidth="1"/>
    <col min="15709" max="15709" width="4.5703125" style="320" customWidth="1"/>
    <col min="15710" max="15710" width="1.5703125" style="320" customWidth="1"/>
    <col min="15711" max="15711" width="4.5703125" style="320" customWidth="1"/>
    <col min="15712" max="15712" width="1.5703125" style="320" customWidth="1"/>
    <col min="15713" max="15713" width="4.5703125" style="320" customWidth="1"/>
    <col min="15714" max="15714" width="1.5703125" style="320" customWidth="1"/>
    <col min="15715" max="15715" width="4.5703125" style="320" customWidth="1"/>
    <col min="15716" max="15716" width="1.5703125" style="320" customWidth="1"/>
    <col min="15717" max="15717" width="4.85546875" style="320" customWidth="1"/>
    <col min="15718" max="15718" width="1.5703125" style="320" customWidth="1"/>
    <col min="15719" max="15719" width="4.5703125" style="320" customWidth="1"/>
    <col min="15720" max="15720" width="1.5703125" style="320" customWidth="1"/>
    <col min="15721" max="15721" width="4.85546875" style="320" customWidth="1"/>
    <col min="15722" max="15722" width="1.5703125" style="320" customWidth="1"/>
    <col min="15723" max="15723" width="4.85546875" style="320" customWidth="1"/>
    <col min="15724" max="15724" width="3" style="320" customWidth="1"/>
    <col min="15725" max="15725" width="8" style="320" customWidth="1"/>
    <col min="15726" max="15726" width="18.5703125" style="320" customWidth="1"/>
    <col min="15727" max="15730" width="8" style="320" customWidth="1"/>
    <col min="15731" max="15872" width="8" style="320"/>
    <col min="15873" max="15874" width="0" style="320" hidden="1" customWidth="1"/>
    <col min="15875" max="15875" width="9.42578125" style="320" customWidth="1"/>
    <col min="15876" max="15876" width="30.42578125" style="320" customWidth="1"/>
    <col min="15877" max="15877" width="8.5703125" style="320" customWidth="1"/>
    <col min="15878" max="15878" width="10" style="320" customWidth="1"/>
    <col min="15879" max="15879" width="1.5703125" style="320" customWidth="1"/>
    <col min="15880" max="15880" width="6" style="320" customWidth="1"/>
    <col min="15881" max="15881" width="1.5703125" style="320" customWidth="1"/>
    <col min="15882" max="15882" width="6" style="320" customWidth="1"/>
    <col min="15883" max="15883" width="1.5703125" style="320" customWidth="1"/>
    <col min="15884" max="15884" width="6.140625" style="320" customWidth="1"/>
    <col min="15885" max="15885" width="1.5703125" style="320" customWidth="1"/>
    <col min="15886" max="15886" width="6.140625" style="320" customWidth="1"/>
    <col min="15887" max="15887" width="1.5703125" style="320" customWidth="1"/>
    <col min="15888" max="15888" width="6.140625" style="320" customWidth="1"/>
    <col min="15889" max="15889" width="1.5703125" style="320" customWidth="1"/>
    <col min="15890" max="15890" width="6" style="320" customWidth="1"/>
    <col min="15891" max="15891" width="1.5703125" style="320" customWidth="1"/>
    <col min="15892" max="15892" width="6" style="320" customWidth="1"/>
    <col min="15893" max="15893" width="1.5703125" style="320" customWidth="1"/>
    <col min="15894" max="15894" width="7.42578125" style="320" customWidth="1"/>
    <col min="15895" max="15895" width="1.42578125" style="320" customWidth="1"/>
    <col min="15896" max="15896" width="7.42578125" style="320" customWidth="1"/>
    <col min="15897" max="15897" width="1.42578125" style="320" customWidth="1"/>
    <col min="15898" max="15898" width="7.42578125" style="320" customWidth="1"/>
    <col min="15899" max="15899" width="1.42578125" style="320" customWidth="1"/>
    <col min="15900" max="15900" width="7.42578125" style="320" customWidth="1"/>
    <col min="15901" max="15901" width="1.42578125" style="320" customWidth="1"/>
    <col min="15902" max="15902" width="7.42578125" style="320" customWidth="1"/>
    <col min="15903" max="15903" width="1.42578125" style="320" customWidth="1"/>
    <col min="15904" max="15904" width="7.42578125" style="320" customWidth="1"/>
    <col min="15905" max="15905" width="1.42578125" style="320" customWidth="1"/>
    <col min="15906" max="15906" width="7.42578125" style="320" customWidth="1"/>
    <col min="15907" max="15907" width="1.42578125" style="320" customWidth="1"/>
    <col min="15908" max="15908" width="7.42578125" style="320" customWidth="1"/>
    <col min="15909" max="15909" width="1.42578125" style="320" customWidth="1"/>
    <col min="15910" max="15910" width="7.42578125" style="320" customWidth="1"/>
    <col min="15911" max="15911" width="1.42578125" style="320" customWidth="1"/>
    <col min="15912" max="15912" width="7.42578125" style="320" customWidth="1"/>
    <col min="15913" max="15913" width="1.42578125" style="320" customWidth="1"/>
    <col min="15914" max="15914" width="7.42578125" style="320" customWidth="1"/>
    <col min="15915" max="15915" width="1.42578125" style="320" customWidth="1"/>
    <col min="15916" max="15916" width="7.42578125" style="320" customWidth="1"/>
    <col min="15917" max="15917" width="1.42578125" style="320" customWidth="1"/>
    <col min="15918" max="15918" width="7.42578125" style="320" customWidth="1"/>
    <col min="15919" max="15919" width="1.42578125" style="320" customWidth="1"/>
    <col min="15920" max="15920" width="7.42578125" style="320" customWidth="1"/>
    <col min="15921" max="15921" width="1.42578125" style="320" customWidth="1"/>
    <col min="15922" max="15922" width="7.42578125" style="320" customWidth="1"/>
    <col min="15923" max="15923" width="1.42578125" style="320" customWidth="1"/>
    <col min="15924" max="15924" width="7.42578125" style="320" customWidth="1"/>
    <col min="15925" max="15925" width="1.42578125" style="320" customWidth="1"/>
    <col min="15926" max="15926" width="7.42578125" style="320" customWidth="1"/>
    <col min="15927" max="15927" width="1.42578125" style="320" customWidth="1"/>
    <col min="15928" max="15928" width="1.5703125" style="320" customWidth="1"/>
    <col min="15929" max="15929" width="5.5703125" style="320" customWidth="1"/>
    <col min="15930" max="15930" width="5.85546875" style="320" customWidth="1"/>
    <col min="15931" max="15931" width="29.5703125" style="320" customWidth="1"/>
    <col min="15932" max="15932" width="8" style="320" customWidth="1"/>
    <col min="15933" max="15933" width="9.5703125" style="320" customWidth="1"/>
    <col min="15934" max="15935" width="4.5703125" style="320" customWidth="1"/>
    <col min="15936" max="15936" width="1.5703125" style="320" customWidth="1"/>
    <col min="15937" max="15937" width="4.5703125" style="320" customWidth="1"/>
    <col min="15938" max="15938" width="1.5703125" style="320" customWidth="1"/>
    <col min="15939" max="15939" width="4.5703125" style="320" customWidth="1"/>
    <col min="15940" max="15940" width="1.5703125" style="320" customWidth="1"/>
    <col min="15941" max="15941" width="4.5703125" style="320" customWidth="1"/>
    <col min="15942" max="15942" width="1.5703125" style="320" customWidth="1"/>
    <col min="15943" max="15943" width="4.5703125" style="320" customWidth="1"/>
    <col min="15944" max="15944" width="1.5703125" style="320" customWidth="1"/>
    <col min="15945" max="15945" width="4.5703125" style="320" customWidth="1"/>
    <col min="15946" max="15946" width="1.5703125" style="320" customWidth="1"/>
    <col min="15947" max="15947" width="4.5703125" style="320" customWidth="1"/>
    <col min="15948" max="15948" width="1.5703125" style="320" customWidth="1"/>
    <col min="15949" max="15949" width="4.5703125" style="320" customWidth="1"/>
    <col min="15950" max="15950" width="1.5703125" style="320" customWidth="1"/>
    <col min="15951" max="15951" width="4.5703125" style="320" customWidth="1"/>
    <col min="15952" max="15952" width="1.5703125" style="320" customWidth="1"/>
    <col min="15953" max="15953" width="4.5703125" style="320" customWidth="1"/>
    <col min="15954" max="15954" width="1.5703125" style="320" customWidth="1"/>
    <col min="15955" max="15955" width="4.5703125" style="320" customWidth="1"/>
    <col min="15956" max="15956" width="1.5703125" style="320" customWidth="1"/>
    <col min="15957" max="15957" width="4.5703125" style="320" customWidth="1"/>
    <col min="15958" max="15958" width="1.5703125" style="320" customWidth="1"/>
    <col min="15959" max="15959" width="4.5703125" style="320" customWidth="1"/>
    <col min="15960" max="15960" width="1.5703125" style="320" customWidth="1"/>
    <col min="15961" max="15961" width="4.5703125" style="320" customWidth="1"/>
    <col min="15962" max="15962" width="1.5703125" style="320" customWidth="1"/>
    <col min="15963" max="15963" width="4.5703125" style="320" customWidth="1"/>
    <col min="15964" max="15964" width="1.5703125" style="320" customWidth="1"/>
    <col min="15965" max="15965" width="4.5703125" style="320" customWidth="1"/>
    <col min="15966" max="15966" width="1.5703125" style="320" customWidth="1"/>
    <col min="15967" max="15967" width="4.5703125" style="320" customWidth="1"/>
    <col min="15968" max="15968" width="1.5703125" style="320" customWidth="1"/>
    <col min="15969" max="15969" width="4.5703125" style="320" customWidth="1"/>
    <col min="15970" max="15970" width="1.5703125" style="320" customWidth="1"/>
    <col min="15971" max="15971" width="4.5703125" style="320" customWidth="1"/>
    <col min="15972" max="15972" width="1.5703125" style="320" customWidth="1"/>
    <col min="15973" max="15973" width="4.85546875" style="320" customWidth="1"/>
    <col min="15974" max="15974" width="1.5703125" style="320" customWidth="1"/>
    <col min="15975" max="15975" width="4.5703125" style="320" customWidth="1"/>
    <col min="15976" max="15976" width="1.5703125" style="320" customWidth="1"/>
    <col min="15977" max="15977" width="4.85546875" style="320" customWidth="1"/>
    <col min="15978" max="15978" width="1.5703125" style="320" customWidth="1"/>
    <col min="15979" max="15979" width="4.85546875" style="320" customWidth="1"/>
    <col min="15980" max="15980" width="3" style="320" customWidth="1"/>
    <col min="15981" max="15981" width="8" style="320" customWidth="1"/>
    <col min="15982" max="15982" width="18.5703125" style="320" customWidth="1"/>
    <col min="15983" max="15986" width="8" style="320" customWidth="1"/>
    <col min="15987" max="16128" width="8" style="320"/>
    <col min="16129" max="16130" width="0" style="320" hidden="1" customWidth="1"/>
    <col min="16131" max="16131" width="9.42578125" style="320" customWidth="1"/>
    <col min="16132" max="16132" width="30.42578125" style="320" customWidth="1"/>
    <col min="16133" max="16133" width="8.5703125" style="320" customWidth="1"/>
    <col min="16134" max="16134" width="10" style="320" customWidth="1"/>
    <col min="16135" max="16135" width="1.5703125" style="320" customWidth="1"/>
    <col min="16136" max="16136" width="6" style="320" customWidth="1"/>
    <col min="16137" max="16137" width="1.5703125" style="320" customWidth="1"/>
    <col min="16138" max="16138" width="6" style="320" customWidth="1"/>
    <col min="16139" max="16139" width="1.5703125" style="320" customWidth="1"/>
    <col min="16140" max="16140" width="6.140625" style="320" customWidth="1"/>
    <col min="16141" max="16141" width="1.5703125" style="320" customWidth="1"/>
    <col min="16142" max="16142" width="6.140625" style="320" customWidth="1"/>
    <col min="16143" max="16143" width="1.5703125" style="320" customWidth="1"/>
    <col min="16144" max="16144" width="6.140625" style="320" customWidth="1"/>
    <col min="16145" max="16145" width="1.5703125" style="320" customWidth="1"/>
    <col min="16146" max="16146" width="6" style="320" customWidth="1"/>
    <col min="16147" max="16147" width="1.5703125" style="320" customWidth="1"/>
    <col min="16148" max="16148" width="6" style="320" customWidth="1"/>
    <col min="16149" max="16149" width="1.5703125" style="320" customWidth="1"/>
    <col min="16150" max="16150" width="7.42578125" style="320" customWidth="1"/>
    <col min="16151" max="16151" width="1.42578125" style="320" customWidth="1"/>
    <col min="16152" max="16152" width="7.42578125" style="320" customWidth="1"/>
    <col min="16153" max="16153" width="1.42578125" style="320" customWidth="1"/>
    <col min="16154" max="16154" width="7.42578125" style="320" customWidth="1"/>
    <col min="16155" max="16155" width="1.42578125" style="320" customWidth="1"/>
    <col min="16156" max="16156" width="7.42578125" style="320" customWidth="1"/>
    <col min="16157" max="16157" width="1.42578125" style="320" customWidth="1"/>
    <col min="16158" max="16158" width="7.42578125" style="320" customWidth="1"/>
    <col min="16159" max="16159" width="1.42578125" style="320" customWidth="1"/>
    <col min="16160" max="16160" width="7.42578125" style="320" customWidth="1"/>
    <col min="16161" max="16161" width="1.42578125" style="320" customWidth="1"/>
    <col min="16162" max="16162" width="7.42578125" style="320" customWidth="1"/>
    <col min="16163" max="16163" width="1.42578125" style="320" customWidth="1"/>
    <col min="16164" max="16164" width="7.42578125" style="320" customWidth="1"/>
    <col min="16165" max="16165" width="1.42578125" style="320" customWidth="1"/>
    <col min="16166" max="16166" width="7.42578125" style="320" customWidth="1"/>
    <col min="16167" max="16167" width="1.42578125" style="320" customWidth="1"/>
    <col min="16168" max="16168" width="7.42578125" style="320" customWidth="1"/>
    <col min="16169" max="16169" width="1.42578125" style="320" customWidth="1"/>
    <col min="16170" max="16170" width="7.42578125" style="320" customWidth="1"/>
    <col min="16171" max="16171" width="1.42578125" style="320" customWidth="1"/>
    <col min="16172" max="16172" width="7.42578125" style="320" customWidth="1"/>
    <col min="16173" max="16173" width="1.42578125" style="320" customWidth="1"/>
    <col min="16174" max="16174" width="7.42578125" style="320" customWidth="1"/>
    <col min="16175" max="16175" width="1.42578125" style="320" customWidth="1"/>
    <col min="16176" max="16176" width="7.42578125" style="320" customWidth="1"/>
    <col min="16177" max="16177" width="1.42578125" style="320" customWidth="1"/>
    <col min="16178" max="16178" width="7.42578125" style="320" customWidth="1"/>
    <col min="16179" max="16179" width="1.42578125" style="320" customWidth="1"/>
    <col min="16180" max="16180" width="7.42578125" style="320" customWidth="1"/>
    <col min="16181" max="16181" width="1.42578125" style="320" customWidth="1"/>
    <col min="16182" max="16182" width="7.42578125" style="320" customWidth="1"/>
    <col min="16183" max="16183" width="1.42578125" style="320" customWidth="1"/>
    <col min="16184" max="16184" width="1.5703125" style="320" customWidth="1"/>
    <col min="16185" max="16185" width="5.5703125" style="320" customWidth="1"/>
    <col min="16186" max="16186" width="5.85546875" style="320" customWidth="1"/>
    <col min="16187" max="16187" width="29.5703125" style="320" customWidth="1"/>
    <col min="16188" max="16188" width="8" style="320" customWidth="1"/>
    <col min="16189" max="16189" width="9.5703125" style="320" customWidth="1"/>
    <col min="16190" max="16191" width="4.5703125" style="320" customWidth="1"/>
    <col min="16192" max="16192" width="1.5703125" style="320" customWidth="1"/>
    <col min="16193" max="16193" width="4.5703125" style="320" customWidth="1"/>
    <col min="16194" max="16194" width="1.5703125" style="320" customWidth="1"/>
    <col min="16195" max="16195" width="4.5703125" style="320" customWidth="1"/>
    <col min="16196" max="16196" width="1.5703125" style="320" customWidth="1"/>
    <col min="16197" max="16197" width="4.5703125" style="320" customWidth="1"/>
    <col min="16198" max="16198" width="1.5703125" style="320" customWidth="1"/>
    <col min="16199" max="16199" width="4.5703125" style="320" customWidth="1"/>
    <col min="16200" max="16200" width="1.5703125" style="320" customWidth="1"/>
    <col min="16201" max="16201" width="4.5703125" style="320" customWidth="1"/>
    <col min="16202" max="16202" width="1.5703125" style="320" customWidth="1"/>
    <col min="16203" max="16203" width="4.5703125" style="320" customWidth="1"/>
    <col min="16204" max="16204" width="1.5703125" style="320" customWidth="1"/>
    <col min="16205" max="16205" width="4.5703125" style="320" customWidth="1"/>
    <col min="16206" max="16206" width="1.5703125" style="320" customWidth="1"/>
    <col min="16207" max="16207" width="4.5703125" style="320" customWidth="1"/>
    <col min="16208" max="16208" width="1.5703125" style="320" customWidth="1"/>
    <col min="16209" max="16209" width="4.5703125" style="320" customWidth="1"/>
    <col min="16210" max="16210" width="1.5703125" style="320" customWidth="1"/>
    <col min="16211" max="16211" width="4.5703125" style="320" customWidth="1"/>
    <col min="16212" max="16212" width="1.5703125" style="320" customWidth="1"/>
    <col min="16213" max="16213" width="4.5703125" style="320" customWidth="1"/>
    <col min="16214" max="16214" width="1.5703125" style="320" customWidth="1"/>
    <col min="16215" max="16215" width="4.5703125" style="320" customWidth="1"/>
    <col min="16216" max="16216" width="1.5703125" style="320" customWidth="1"/>
    <col min="16217" max="16217" width="4.5703125" style="320" customWidth="1"/>
    <col min="16218" max="16218" width="1.5703125" style="320" customWidth="1"/>
    <col min="16219" max="16219" width="4.5703125" style="320" customWidth="1"/>
    <col min="16220" max="16220" width="1.5703125" style="320" customWidth="1"/>
    <col min="16221" max="16221" width="4.5703125" style="320" customWidth="1"/>
    <col min="16222" max="16222" width="1.5703125" style="320" customWidth="1"/>
    <col min="16223" max="16223" width="4.5703125" style="320" customWidth="1"/>
    <col min="16224" max="16224" width="1.5703125" style="320" customWidth="1"/>
    <col min="16225" max="16225" width="4.5703125" style="320" customWidth="1"/>
    <col min="16226" max="16226" width="1.5703125" style="320" customWidth="1"/>
    <col min="16227" max="16227" width="4.5703125" style="320" customWidth="1"/>
    <col min="16228" max="16228" width="1.5703125" style="320" customWidth="1"/>
    <col min="16229" max="16229" width="4.85546875" style="320" customWidth="1"/>
    <col min="16230" max="16230" width="1.5703125" style="320" customWidth="1"/>
    <col min="16231" max="16231" width="4.5703125" style="320" customWidth="1"/>
    <col min="16232" max="16232" width="1.5703125" style="320" customWidth="1"/>
    <col min="16233" max="16233" width="4.85546875" style="320" customWidth="1"/>
    <col min="16234" max="16234" width="1.5703125" style="320" customWidth="1"/>
    <col min="16235" max="16235" width="4.85546875" style="320" customWidth="1"/>
    <col min="16236" max="16236" width="3" style="320" customWidth="1"/>
    <col min="16237" max="16237" width="8" style="320" customWidth="1"/>
    <col min="16238" max="16238" width="18.5703125" style="320" customWidth="1"/>
    <col min="16239" max="16242" width="8" style="320" customWidth="1"/>
    <col min="16243" max="16384" width="8" style="320"/>
  </cols>
  <sheetData>
    <row r="1" spans="1:114" ht="15.75" customHeight="1" x14ac:dyDescent="0.25">
      <c r="B1" s="308">
        <v>0</v>
      </c>
      <c r="C1" s="309" t="s">
        <v>26</v>
      </c>
      <c r="D1" s="310"/>
      <c r="E1" s="311"/>
      <c r="F1" s="312"/>
      <c r="G1" s="313"/>
      <c r="H1" s="314"/>
      <c r="I1" s="315"/>
      <c r="J1" s="314"/>
      <c r="K1" s="315"/>
      <c r="L1" s="315"/>
      <c r="M1" s="315"/>
      <c r="N1" s="315"/>
      <c r="O1" s="315"/>
      <c r="P1" s="315"/>
      <c r="Q1" s="315"/>
      <c r="R1" s="314"/>
      <c r="S1" s="315"/>
      <c r="T1" s="314"/>
      <c r="U1" s="315"/>
      <c r="V1" s="314"/>
      <c r="W1" s="313"/>
      <c r="X1" s="314"/>
      <c r="Y1" s="313"/>
      <c r="Z1" s="314"/>
      <c r="AA1" s="313"/>
      <c r="AB1" s="314"/>
      <c r="AC1" s="313"/>
      <c r="AD1" s="314"/>
      <c r="AE1" s="313"/>
      <c r="AF1" s="314"/>
      <c r="AG1" s="313"/>
      <c r="AH1" s="314"/>
      <c r="AI1" s="315"/>
      <c r="AJ1" s="314"/>
      <c r="AK1" s="313"/>
      <c r="AL1" s="314"/>
      <c r="AM1" s="313"/>
      <c r="AN1" s="314"/>
      <c r="AO1" s="313"/>
      <c r="AP1" s="313"/>
      <c r="AQ1" s="313"/>
      <c r="AR1" s="313"/>
      <c r="AS1" s="313"/>
      <c r="AT1" s="314"/>
      <c r="AU1" s="316"/>
      <c r="AV1" s="317"/>
      <c r="AW1" s="317"/>
      <c r="AX1" s="314"/>
      <c r="AY1" s="316"/>
      <c r="AZ1" s="317"/>
      <c r="BA1" s="317"/>
      <c r="BB1" s="317"/>
      <c r="BC1" s="317"/>
      <c r="BD1" s="317"/>
      <c r="BF1" s="319" t="s">
        <v>291</v>
      </c>
    </row>
    <row r="2" spans="1:114" ht="6.75" customHeight="1" x14ac:dyDescent="0.25">
      <c r="C2" s="322"/>
      <c r="D2" s="323"/>
      <c r="E2" s="324"/>
      <c r="F2" s="325"/>
      <c r="G2" s="326"/>
      <c r="H2" s="327"/>
      <c r="I2" s="328"/>
      <c r="J2" s="327"/>
      <c r="K2" s="328"/>
      <c r="L2" s="328"/>
      <c r="M2" s="328"/>
      <c r="N2" s="328"/>
      <c r="O2" s="328"/>
      <c r="P2" s="328"/>
      <c r="Q2" s="328"/>
      <c r="R2" s="327"/>
      <c r="S2" s="328"/>
      <c r="T2" s="327"/>
      <c r="U2" s="328"/>
      <c r="V2" s="327"/>
      <c r="W2" s="326"/>
      <c r="X2" s="327"/>
      <c r="Y2" s="326"/>
      <c r="Z2" s="327"/>
      <c r="AA2" s="326"/>
      <c r="AB2" s="327"/>
      <c r="AC2" s="326"/>
      <c r="AD2" s="327"/>
      <c r="AE2" s="326"/>
      <c r="AF2" s="327"/>
      <c r="AG2" s="326"/>
      <c r="AH2" s="327"/>
      <c r="AI2" s="328"/>
      <c r="AJ2" s="327"/>
      <c r="AK2" s="326"/>
      <c r="AL2" s="327"/>
      <c r="AM2" s="326"/>
      <c r="AN2" s="327"/>
      <c r="AO2" s="326"/>
      <c r="AP2" s="326"/>
      <c r="AQ2" s="326"/>
      <c r="AR2" s="326"/>
      <c r="AS2" s="326"/>
      <c r="AT2" s="327"/>
      <c r="AU2" s="329"/>
      <c r="AV2" s="330"/>
      <c r="AW2" s="330"/>
      <c r="AX2" s="327"/>
      <c r="AY2" s="329"/>
      <c r="AZ2" s="330"/>
      <c r="BA2" s="330"/>
      <c r="BB2" s="330"/>
      <c r="BC2" s="330"/>
      <c r="BD2" s="330"/>
    </row>
    <row r="3" spans="1:114" ht="16.5" customHeight="1" x14ac:dyDescent="0.25">
      <c r="B3" s="308">
        <v>188</v>
      </c>
      <c r="C3" s="331" t="s">
        <v>292</v>
      </c>
      <c r="D3" s="332" t="s">
        <v>293</v>
      </c>
      <c r="E3" s="333"/>
      <c r="F3" s="334"/>
      <c r="G3" s="335"/>
      <c r="H3" s="336"/>
      <c r="I3" s="337"/>
      <c r="J3" s="336"/>
      <c r="K3" s="337"/>
      <c r="L3" s="337"/>
      <c r="M3" s="337"/>
      <c r="N3" s="337"/>
      <c r="O3" s="337"/>
      <c r="P3" s="337"/>
      <c r="Q3" s="337"/>
      <c r="R3" s="336"/>
      <c r="S3" s="337"/>
      <c r="T3" s="336"/>
      <c r="U3" s="337"/>
      <c r="V3" s="336"/>
      <c r="W3" s="335"/>
      <c r="X3" s="336"/>
      <c r="Y3" s="335"/>
      <c r="Z3" s="264"/>
      <c r="AA3" s="263"/>
      <c r="AB3" s="264"/>
      <c r="AC3" s="263"/>
      <c r="AD3" s="264"/>
      <c r="AE3" s="331" t="s">
        <v>294</v>
      </c>
      <c r="AF3" s="338"/>
      <c r="AG3" s="339"/>
      <c r="AH3" s="338"/>
      <c r="AI3" s="340"/>
      <c r="AJ3" s="338"/>
      <c r="AK3" s="339"/>
      <c r="AL3" s="341" t="s">
        <v>295</v>
      </c>
      <c r="AM3" s="335"/>
      <c r="AN3" s="336"/>
      <c r="AO3" s="335"/>
      <c r="AP3" s="335"/>
      <c r="AQ3" s="335"/>
      <c r="AR3" s="335"/>
      <c r="AS3" s="335"/>
      <c r="AT3" s="336"/>
      <c r="AU3" s="342"/>
      <c r="AV3" s="343"/>
      <c r="AW3" s="343"/>
      <c r="AX3" s="336"/>
      <c r="AY3" s="342"/>
      <c r="AZ3" s="343"/>
      <c r="BA3" s="343"/>
      <c r="BB3" s="343"/>
      <c r="BC3" s="343"/>
      <c r="BD3" s="343"/>
      <c r="BF3" s="344" t="s">
        <v>296</v>
      </c>
    </row>
    <row r="4" spans="1:114" ht="2.25" customHeight="1" x14ac:dyDescent="0.2">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8"/>
      <c r="BD4" s="968"/>
      <c r="BF4" s="345"/>
    </row>
    <row r="5" spans="1:114" s="351" customFormat="1" ht="17.25" customHeight="1" x14ac:dyDescent="0.25">
      <c r="A5" s="584"/>
      <c r="B5" s="308">
        <v>1</v>
      </c>
      <c r="C5" s="969" t="s">
        <v>58</v>
      </c>
      <c r="D5" s="969"/>
      <c r="E5" s="970"/>
      <c r="F5" s="970"/>
      <c r="G5" s="970"/>
      <c r="H5" s="971"/>
      <c r="I5" s="971"/>
      <c r="J5" s="971"/>
      <c r="K5" s="971"/>
      <c r="L5" s="971"/>
      <c r="M5" s="971"/>
      <c r="N5" s="971"/>
      <c r="O5" s="971"/>
      <c r="P5" s="971"/>
      <c r="Q5" s="971"/>
      <c r="R5" s="971"/>
      <c r="S5" s="971"/>
      <c r="T5" s="971"/>
      <c r="U5" s="971"/>
      <c r="V5" s="971"/>
      <c r="W5" s="970"/>
      <c r="X5" s="971"/>
      <c r="Y5" s="970"/>
      <c r="Z5" s="971"/>
      <c r="AA5" s="970"/>
      <c r="AB5" s="971"/>
      <c r="AC5" s="970"/>
      <c r="AD5" s="971"/>
      <c r="AE5" s="970"/>
      <c r="AF5" s="971"/>
      <c r="AG5" s="970"/>
      <c r="AH5" s="971"/>
      <c r="AI5" s="971"/>
      <c r="AJ5" s="971"/>
      <c r="AK5" s="970"/>
      <c r="AL5" s="971"/>
      <c r="AM5" s="970"/>
      <c r="AN5" s="971"/>
      <c r="AO5" s="970"/>
      <c r="AP5" s="970"/>
      <c r="AQ5" s="970"/>
      <c r="AR5" s="970"/>
      <c r="AS5" s="970"/>
      <c r="AT5" s="971"/>
      <c r="AU5" s="347"/>
      <c r="AV5" s="885"/>
      <c r="AW5" s="885"/>
      <c r="AX5" s="885"/>
      <c r="AY5" s="347"/>
      <c r="AZ5" s="885"/>
      <c r="BA5" s="885"/>
      <c r="BB5" s="885"/>
      <c r="BC5" s="885"/>
      <c r="BD5" s="885"/>
      <c r="BE5" s="350"/>
      <c r="BF5" s="349" t="s">
        <v>297</v>
      </c>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657"/>
      <c r="DE5" s="972" t="s">
        <v>298</v>
      </c>
      <c r="DF5" s="972"/>
      <c r="DG5" s="972"/>
      <c r="DH5" s="972"/>
      <c r="DI5" s="972"/>
      <c r="DJ5" s="972"/>
    </row>
    <row r="6" spans="1:114" ht="23.25" customHeight="1" x14ac:dyDescent="0.25">
      <c r="E6" s="353"/>
      <c r="F6" s="973" t="s">
        <v>299</v>
      </c>
      <c r="G6" s="974"/>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4"/>
      <c r="AI6" s="974"/>
      <c r="AJ6" s="974"/>
      <c r="AK6" s="354"/>
      <c r="AL6" s="355"/>
      <c r="AM6" s="355"/>
      <c r="AN6" s="355"/>
      <c r="AO6" s="355"/>
      <c r="AP6" s="355"/>
      <c r="AQ6" s="355"/>
      <c r="AR6" s="355"/>
      <c r="AS6" s="355"/>
      <c r="AT6" s="355"/>
      <c r="AU6" s="355"/>
      <c r="AV6" s="355"/>
      <c r="AW6" s="355"/>
      <c r="AX6" s="355"/>
      <c r="AY6" s="355"/>
      <c r="AZ6" s="355"/>
      <c r="BA6" s="355"/>
      <c r="BB6" s="355"/>
      <c r="BC6" s="356"/>
      <c r="BD6" s="357"/>
      <c r="BF6" s="358" t="s">
        <v>300</v>
      </c>
      <c r="DE6" s="359" t="s">
        <v>301</v>
      </c>
      <c r="DF6" s="360" t="s">
        <v>302</v>
      </c>
      <c r="DG6" s="361" t="s">
        <v>303</v>
      </c>
      <c r="DH6" s="361" t="s">
        <v>304</v>
      </c>
      <c r="DI6" s="361" t="s">
        <v>305</v>
      </c>
      <c r="DJ6" s="361" t="s">
        <v>306</v>
      </c>
    </row>
    <row r="7" spans="1:114" s="371" customFormat="1" ht="46.5" customHeight="1" x14ac:dyDescent="0.2">
      <c r="A7" s="362"/>
      <c r="B7" s="363">
        <v>2</v>
      </c>
      <c r="C7" s="364" t="s">
        <v>307</v>
      </c>
      <c r="D7" s="364" t="s">
        <v>308</v>
      </c>
      <c r="E7" s="365" t="s">
        <v>309</v>
      </c>
      <c r="F7" s="364" t="s">
        <v>139</v>
      </c>
      <c r="G7" s="366"/>
      <c r="H7" s="367">
        <v>1990</v>
      </c>
      <c r="I7" s="368"/>
      <c r="J7" s="367">
        <v>1995</v>
      </c>
      <c r="K7" s="368"/>
      <c r="L7" s="367">
        <v>1996</v>
      </c>
      <c r="M7" s="368"/>
      <c r="N7" s="367">
        <v>1997</v>
      </c>
      <c r="O7" s="368"/>
      <c r="P7" s="367">
        <v>1998</v>
      </c>
      <c r="Q7" s="368"/>
      <c r="R7" s="367">
        <v>1999</v>
      </c>
      <c r="S7" s="368"/>
      <c r="T7" s="367">
        <v>2000</v>
      </c>
      <c r="U7" s="368"/>
      <c r="V7" s="367">
        <v>2001</v>
      </c>
      <c r="W7" s="369"/>
      <c r="X7" s="367">
        <v>2002</v>
      </c>
      <c r="Y7" s="369"/>
      <c r="Z7" s="367">
        <v>2003</v>
      </c>
      <c r="AA7" s="369"/>
      <c r="AB7" s="367">
        <v>2004</v>
      </c>
      <c r="AC7" s="369"/>
      <c r="AD7" s="367">
        <v>2005</v>
      </c>
      <c r="AE7" s="369"/>
      <c r="AF7" s="367">
        <v>2006</v>
      </c>
      <c r="AG7" s="369"/>
      <c r="AH7" s="367">
        <v>2007</v>
      </c>
      <c r="AI7" s="369"/>
      <c r="AJ7" s="367">
        <v>2008</v>
      </c>
      <c r="AK7" s="370"/>
      <c r="AL7" s="367">
        <v>2009</v>
      </c>
      <c r="AM7" s="370"/>
      <c r="AN7" s="367">
        <v>2010</v>
      </c>
      <c r="AO7" s="369"/>
      <c r="AP7" s="367">
        <v>2011</v>
      </c>
      <c r="AQ7" s="369"/>
      <c r="AR7" s="367">
        <v>2012</v>
      </c>
      <c r="AS7" s="369"/>
      <c r="AT7" s="367">
        <v>2013</v>
      </c>
      <c r="AU7" s="369"/>
      <c r="AV7" s="367">
        <v>2014</v>
      </c>
      <c r="AW7" s="369"/>
      <c r="AX7" s="367">
        <v>2015</v>
      </c>
      <c r="AY7" s="369"/>
      <c r="AZ7" s="367">
        <v>2016</v>
      </c>
      <c r="BA7" s="369"/>
      <c r="BB7" s="367">
        <v>2017</v>
      </c>
      <c r="BC7" s="369"/>
      <c r="BE7" s="362"/>
      <c r="BF7" s="364" t="s">
        <v>310</v>
      </c>
      <c r="BG7" s="364" t="s">
        <v>311</v>
      </c>
      <c r="BH7" s="364" t="s">
        <v>312</v>
      </c>
      <c r="BI7" s="364" t="s">
        <v>313</v>
      </c>
      <c r="BJ7" s="365">
        <v>1990</v>
      </c>
      <c r="BK7" s="365">
        <v>1995</v>
      </c>
      <c r="BL7" s="365"/>
      <c r="BM7" s="365">
        <v>1996</v>
      </c>
      <c r="BN7" s="365"/>
      <c r="BO7" s="365">
        <v>1997</v>
      </c>
      <c r="BP7" s="365"/>
      <c r="BQ7" s="365">
        <v>1998</v>
      </c>
      <c r="BR7" s="365"/>
      <c r="BS7" s="365">
        <v>1999</v>
      </c>
      <c r="BT7" s="365"/>
      <c r="BU7" s="365">
        <v>2000</v>
      </c>
      <c r="BV7" s="365"/>
      <c r="BW7" s="365">
        <v>2001</v>
      </c>
      <c r="BX7" s="365"/>
      <c r="BY7" s="365">
        <v>2002</v>
      </c>
      <c r="BZ7" s="365"/>
      <c r="CA7" s="365">
        <v>2003</v>
      </c>
      <c r="CB7" s="365"/>
      <c r="CC7" s="365">
        <v>2004</v>
      </c>
      <c r="CD7" s="365"/>
      <c r="CE7" s="365">
        <v>2005</v>
      </c>
      <c r="CF7" s="365"/>
      <c r="CG7" s="365">
        <v>2006</v>
      </c>
      <c r="CH7" s="365"/>
      <c r="CI7" s="365">
        <v>2007</v>
      </c>
      <c r="CJ7" s="365"/>
      <c r="CK7" s="365">
        <v>2008</v>
      </c>
      <c r="CL7" s="365"/>
      <c r="CM7" s="365">
        <v>2009</v>
      </c>
      <c r="CN7" s="365"/>
      <c r="CO7" s="365">
        <v>2010</v>
      </c>
      <c r="CP7" s="365"/>
      <c r="CQ7" s="365">
        <v>2011</v>
      </c>
      <c r="CR7" s="365"/>
      <c r="CS7" s="365">
        <v>2012</v>
      </c>
      <c r="CT7" s="365"/>
      <c r="CU7" s="365">
        <v>2013</v>
      </c>
      <c r="CV7" s="365"/>
      <c r="CW7" s="365">
        <v>2014</v>
      </c>
      <c r="CX7" s="365"/>
      <c r="CY7" s="365">
        <v>2015</v>
      </c>
      <c r="CZ7" s="365"/>
      <c r="DA7" s="365">
        <v>2016</v>
      </c>
      <c r="DB7" s="365"/>
      <c r="DC7" s="365">
        <v>2017</v>
      </c>
      <c r="DD7" s="657"/>
      <c r="DE7" s="372">
        <v>4</v>
      </c>
      <c r="DF7" s="373" t="s">
        <v>314</v>
      </c>
      <c r="DG7" s="372">
        <v>213500</v>
      </c>
      <c r="DH7" s="372">
        <v>47150</v>
      </c>
      <c r="DI7" s="372">
        <v>10000</v>
      </c>
      <c r="DJ7" s="372">
        <v>65330</v>
      </c>
    </row>
    <row r="8" spans="1:114" s="382" customFormat="1" ht="20.25" customHeight="1" x14ac:dyDescent="0.2">
      <c r="A8" s="374"/>
      <c r="B8" s="375">
        <v>6</v>
      </c>
      <c r="C8" s="376">
        <v>1</v>
      </c>
      <c r="D8" s="377" t="s">
        <v>315</v>
      </c>
      <c r="E8" s="378" t="s">
        <v>316</v>
      </c>
      <c r="F8" s="1161">
        <f>AVERAGE(V8:BB8)</f>
        <v>159025.35</v>
      </c>
      <c r="G8" s="1169" t="s">
        <v>317</v>
      </c>
      <c r="H8" s="1170"/>
      <c r="I8" s="1169"/>
      <c r="J8" s="1170"/>
      <c r="K8" s="1169"/>
      <c r="L8" s="1170"/>
      <c r="M8" s="1169"/>
      <c r="N8" s="1170"/>
      <c r="O8" s="1169"/>
      <c r="P8" s="1170"/>
      <c r="Q8" s="1169"/>
      <c r="R8" s="1170"/>
      <c r="S8" s="1169"/>
      <c r="T8" s="1170"/>
      <c r="U8" s="1169"/>
      <c r="V8" s="1171">
        <v>157656.04999999999</v>
      </c>
      <c r="W8" s="1172" t="s">
        <v>72</v>
      </c>
      <c r="X8" s="1171">
        <v>156456.54</v>
      </c>
      <c r="Y8" s="1172" t="s">
        <v>72</v>
      </c>
      <c r="Z8" s="1171">
        <v>163509.74</v>
      </c>
      <c r="AA8" s="1172" t="s">
        <v>72</v>
      </c>
      <c r="AB8" s="1171">
        <v>167944.85</v>
      </c>
      <c r="AC8" s="1172" t="s">
        <v>72</v>
      </c>
      <c r="AD8" s="1171">
        <v>160463.18</v>
      </c>
      <c r="AE8" s="1172" t="s">
        <v>72</v>
      </c>
      <c r="AF8" s="1171">
        <v>149189.60999999999</v>
      </c>
      <c r="AG8" s="1172" t="s">
        <v>72</v>
      </c>
      <c r="AH8" s="1171">
        <v>170710.09</v>
      </c>
      <c r="AI8" s="1172" t="s">
        <v>72</v>
      </c>
      <c r="AJ8" s="1171">
        <v>174368.99</v>
      </c>
      <c r="AK8" s="1172" t="s">
        <v>72</v>
      </c>
      <c r="AL8" s="1171">
        <v>152721.53</v>
      </c>
      <c r="AM8" s="1172" t="s">
        <v>72</v>
      </c>
      <c r="AN8" s="1171">
        <v>194983.62</v>
      </c>
      <c r="AO8" s="1172" t="s">
        <v>72</v>
      </c>
      <c r="AP8" s="1171">
        <v>158050.48000000001</v>
      </c>
      <c r="AQ8" s="1172" t="s">
        <v>72</v>
      </c>
      <c r="AR8" s="1171">
        <v>137417.99</v>
      </c>
      <c r="AS8" s="1172" t="s">
        <v>72</v>
      </c>
      <c r="AT8" s="1171">
        <v>137692.01999999999</v>
      </c>
      <c r="AU8" s="1172" t="s">
        <v>72</v>
      </c>
      <c r="AV8" s="1171">
        <v>160996.18</v>
      </c>
      <c r="AW8" s="1172" t="s">
        <v>72</v>
      </c>
      <c r="AX8" s="1171">
        <v>153325.76000000001</v>
      </c>
      <c r="AY8" s="1172" t="s">
        <v>72</v>
      </c>
      <c r="AZ8" s="1171">
        <v>150508.16</v>
      </c>
      <c r="BA8" s="1172" t="s">
        <v>72</v>
      </c>
      <c r="BB8" s="1171">
        <v>157436.16</v>
      </c>
      <c r="BC8" s="379"/>
      <c r="BE8" s="383"/>
      <c r="BF8" s="384">
        <v>1</v>
      </c>
      <c r="BG8" s="385" t="s">
        <v>318</v>
      </c>
      <c r="BH8" s="386" t="s">
        <v>319</v>
      </c>
      <c r="BI8" s="387" t="str">
        <f>IF(OR(ISERR(AVERAGE(H8:BB8)),ISBLANK(F8)),"N/A",IF(OR(F8&lt;AVERAGE(H8:BB8)*0.75, F8&gt;AVERAGE(H8:BB8)*1.25), "&lt;&gt;Average", "ok"))</f>
        <v>ok</v>
      </c>
      <c r="BJ8" s="388" t="s">
        <v>320</v>
      </c>
      <c r="BK8" s="384" t="str">
        <f>IF(OR(ISBLANK(H8),ISBLANK(J8)),"N/A",IF(ABS((J8-H8)/H8)&gt;1,"&gt; 100%","ok"))</f>
        <v>N/A</v>
      </c>
      <c r="BL8" s="388"/>
      <c r="BM8" s="389" t="str">
        <f>IF(OR(ISBLANK(L8),ISBLANK(J8)),"N/A",IF(ABS((L8-J8)/J8)&gt;0.25,"&gt; 25%","ok"))</f>
        <v>N/A</v>
      </c>
      <c r="BN8" s="388"/>
      <c r="BO8" s="389" t="str">
        <f t="shared" ref="BO8:BO16" si="0">IF(OR(ISBLANK(N8),ISBLANK(L8)),"N/A",IF(ABS((N8-L8)/L8)&gt;0.25,"&gt; 25%","ok"))</f>
        <v>N/A</v>
      </c>
      <c r="BP8" s="388"/>
      <c r="BQ8" s="389" t="str">
        <f t="shared" ref="BQ8:BQ16" si="1">IF(OR(ISBLANK(P8),ISBLANK(N8)),"N/A",IF(ABS((P8-N8)/N8)&gt;0.25,"&gt; 25%","ok"))</f>
        <v>N/A</v>
      </c>
      <c r="BR8" s="388"/>
      <c r="BS8" s="389" t="str">
        <f t="shared" ref="BS8:BS16" si="2">IF(OR(ISBLANK(R8),ISBLANK(P8)),"N/A",IF(ABS((R8-P8)/P8)&gt;0.25,"&gt; 25%","ok"))</f>
        <v>N/A</v>
      </c>
      <c r="BT8" s="388"/>
      <c r="BU8" s="389" t="str">
        <f t="shared" ref="BU8:BU16" si="3">IF(OR(ISBLANK(T8),ISBLANK(R8)),"N/A",IF(ABS((T8-R8)/R8)&gt;0.25,"&gt; 25%","ok"))</f>
        <v>N/A</v>
      </c>
      <c r="BV8" s="388"/>
      <c r="BW8" s="389" t="str">
        <f t="shared" ref="BW8:BW16" si="4">IF(OR(ISBLANK(V8),ISBLANK(T8)),"N/A",IF(ABS((V8-T8)/T8)&gt;0.25,"&gt; 25%","ok"))</f>
        <v>N/A</v>
      </c>
      <c r="BX8" s="388"/>
      <c r="BY8" s="389" t="str">
        <f t="shared" ref="BY8:BY16" si="5">IF(OR(ISBLANK(X8),ISBLANK(V8)),"N/A",IF(ABS((X8-V8)/V8)&gt;0.25,"&gt; 25%","ok"))</f>
        <v>ok</v>
      </c>
      <c r="BZ8" s="388"/>
      <c r="CA8" s="389" t="str">
        <f t="shared" ref="CA8:CA16" si="6">IF(OR(ISBLANK(Z8),ISBLANK(X8)),"N/A",IF(ABS((Z8-X8)/X8)&gt;0.25,"&gt; 25%","ok"))</f>
        <v>ok</v>
      </c>
      <c r="CB8" s="388"/>
      <c r="CC8" s="389" t="str">
        <f t="shared" ref="CC8:CC16" si="7">IF(OR(ISBLANK(AB8),ISBLANK(Z8)),"N/A",IF(ABS((AB8-Z8)/Z8)&gt;0.25,"&gt; 25%","ok"))</f>
        <v>ok</v>
      </c>
      <c r="CD8" s="388"/>
      <c r="CE8" s="389" t="str">
        <f t="shared" ref="CE8:CE16" si="8">IF(OR(ISBLANK(AD8),ISBLANK(AB8)),"N/A",IF(ABS((AD8-AB8)/AB8)&gt;0.25,"&gt; 25%","ok"))</f>
        <v>ok</v>
      </c>
      <c r="CF8" s="388"/>
      <c r="CG8" s="389" t="str">
        <f t="shared" ref="CG8:CG16" si="9">IF(OR(ISBLANK(AF8),ISBLANK(AD8)),"N/A",IF(ABS((AF8-AD8)/AD8)&gt;0.25,"&gt; 25%","ok"))</f>
        <v>ok</v>
      </c>
      <c r="CH8" s="388"/>
      <c r="CI8" s="389" t="str">
        <f t="shared" ref="CI8:CI16" si="10">IF(OR(ISBLANK(AH8),ISBLANK(AF8)),"N/A",IF(ABS((AH8-AF8)/AF8)&gt;0.25,"&gt; 25%","ok"))</f>
        <v>ok</v>
      </c>
      <c r="CJ8" s="388"/>
      <c r="CK8" s="389" t="str">
        <f t="shared" ref="CK8:CK16" si="11">IF(OR(ISBLANK(AJ8),ISBLANK(AH8)),"N/A",IF(ABS((AJ8-AH8)/AH8)&gt;0.25,"&gt; 25%","ok"))</f>
        <v>ok</v>
      </c>
      <c r="CL8" s="388"/>
      <c r="CM8" s="389" t="str">
        <f t="shared" ref="CM8:CM16" si="12">IF(OR(ISBLANK(AL8),ISBLANK(AJ8)),"N/A",IF(ABS((AL8-AJ8)/AJ8)&gt;0.25,"&gt; 25%","ok"))</f>
        <v>ok</v>
      </c>
      <c r="CN8" s="388"/>
      <c r="CO8" s="389" t="str">
        <f t="shared" ref="CO8:CO16" si="13">IF(OR(ISBLANK(AN8),ISBLANK(AL8)),"N/A",IF(ABS((AN8-AL8)/AL8)&gt;0.25,"&gt; 25%","ok"))</f>
        <v>&gt; 25%</v>
      </c>
      <c r="CP8" s="388"/>
      <c r="CQ8" s="389" t="str">
        <f t="shared" ref="CQ8:CQ16" si="14">IF(OR(ISBLANK(AP8),ISBLANK(AN8)),"N/A",IF(ABS((AP8-AN8)/AN8)&gt;0.25,"&gt; 25%","ok"))</f>
        <v>ok</v>
      </c>
      <c r="CR8" s="388"/>
      <c r="CS8" s="389" t="str">
        <f t="shared" ref="CS8:CS16" si="15">IF(OR(ISBLANK(AR8),ISBLANK(AP8)),"N/A",IF(ABS((AR8-AP8)/AP8)&gt;0.25,"&gt; 25%","ok"))</f>
        <v>ok</v>
      </c>
      <c r="CT8" s="388"/>
      <c r="CU8" s="389" t="str">
        <f t="shared" ref="CU8:CU16" si="16">IF(OR(ISBLANK(AT8),ISBLANK(AR8)),"N/A",IF(ABS((AT8-AR8)/AR8)&gt;0.25,"&gt; 25%","ok"))</f>
        <v>ok</v>
      </c>
      <c r="CV8" s="388"/>
      <c r="CW8" s="389" t="str">
        <f t="shared" ref="CW8:CW16" si="17">IF(OR(ISBLANK(AV8),ISBLANK(AT8)),"N/A",IF(ABS((AV8-AT8)/AT8)&gt;0.25,"&gt; 25%","ok"))</f>
        <v>ok</v>
      </c>
      <c r="CX8" s="388"/>
      <c r="CY8" s="389" t="str">
        <f t="shared" ref="CY8:CY16" si="18">IF(OR(ISBLANK(AX8),ISBLANK(AV8)),"N/A",IF(ABS((AX8-AV8)/AV8)&gt;0.25,"&gt; 25%","ok"))</f>
        <v>ok</v>
      </c>
      <c r="CZ8" s="388"/>
      <c r="DA8" s="389" t="str">
        <f t="shared" ref="DA8:DA16" si="19">IF(OR(ISBLANK(AZ8),ISBLANK(AX8)),"N/A",IF(ABS((AZ8-AX8)/AX8)&gt;0.25,"&gt; 25%","ok"))</f>
        <v>ok</v>
      </c>
      <c r="DB8" s="388"/>
      <c r="DC8" s="389" t="str">
        <f>IF(OR(ISBLANK(BB8),ISBLANK(AZ8)),"N/A",IF(ABS((BB8-AZ8)/AZ8)&gt;0.25,"&gt; 25%","ok"))</f>
        <v>ok</v>
      </c>
      <c r="DE8" s="372">
        <v>8</v>
      </c>
      <c r="DF8" s="373" t="s">
        <v>321</v>
      </c>
      <c r="DG8" s="372">
        <v>42690</v>
      </c>
      <c r="DH8" s="372">
        <v>26900</v>
      </c>
      <c r="DI8" s="372">
        <v>3300</v>
      </c>
      <c r="DJ8" s="372">
        <v>30200</v>
      </c>
    </row>
    <row r="9" spans="1:114" s="382" customFormat="1" ht="20.25" customHeight="1" x14ac:dyDescent="0.2">
      <c r="A9" s="374"/>
      <c r="B9" s="375">
        <v>7</v>
      </c>
      <c r="C9" s="390">
        <v>2</v>
      </c>
      <c r="D9" s="391" t="s">
        <v>117</v>
      </c>
      <c r="E9" s="378" t="s">
        <v>316</v>
      </c>
      <c r="F9" s="1161">
        <f>AVERAGE(V9:BB9)</f>
        <v>48089.26705882352</v>
      </c>
      <c r="G9" s="1153" t="s">
        <v>317</v>
      </c>
      <c r="H9" s="1173"/>
      <c r="I9" s="1153"/>
      <c r="J9" s="1173"/>
      <c r="K9" s="1153"/>
      <c r="L9" s="1173"/>
      <c r="M9" s="1153"/>
      <c r="N9" s="1173"/>
      <c r="O9" s="1153"/>
      <c r="P9" s="1173"/>
      <c r="Q9" s="1153"/>
      <c r="R9" s="1173"/>
      <c r="S9" s="1153"/>
      <c r="T9" s="1173"/>
      <c r="U9" s="1153"/>
      <c r="V9" s="1151">
        <v>47675.19</v>
      </c>
      <c r="W9" s="1152" t="s">
        <v>322</v>
      </c>
      <c r="X9" s="1151">
        <v>47312.46</v>
      </c>
      <c r="Y9" s="1152" t="s">
        <v>322</v>
      </c>
      <c r="Z9" s="1151">
        <v>49445.35</v>
      </c>
      <c r="AA9" s="1152" t="s">
        <v>322</v>
      </c>
      <c r="AB9" s="1151">
        <v>50786.52</v>
      </c>
      <c r="AC9" s="1152" t="s">
        <v>322</v>
      </c>
      <c r="AD9" s="1151">
        <v>48524.07</v>
      </c>
      <c r="AE9" s="1152" t="s">
        <v>322</v>
      </c>
      <c r="AF9" s="1151">
        <v>45114.94</v>
      </c>
      <c r="AG9" s="1152" t="s">
        <v>322</v>
      </c>
      <c r="AH9" s="1151">
        <v>51622.73</v>
      </c>
      <c r="AI9" s="1152" t="s">
        <v>322</v>
      </c>
      <c r="AJ9" s="1151">
        <v>52729.18</v>
      </c>
      <c r="AK9" s="1152" t="s">
        <v>322</v>
      </c>
      <c r="AL9" s="1151">
        <v>46182.99</v>
      </c>
      <c r="AM9" s="1152" t="s">
        <v>322</v>
      </c>
      <c r="AN9" s="1151">
        <v>58963.05</v>
      </c>
      <c r="AO9" s="1152" t="s">
        <v>322</v>
      </c>
      <c r="AP9" s="1151">
        <v>47794.47</v>
      </c>
      <c r="AQ9" s="1152" t="s">
        <v>322</v>
      </c>
      <c r="AR9" s="1151">
        <v>41555.199999999997</v>
      </c>
      <c r="AS9" s="1152" t="s">
        <v>322</v>
      </c>
      <c r="AT9" s="1151">
        <v>41638.07</v>
      </c>
      <c r="AU9" s="1152" t="s">
        <v>322</v>
      </c>
      <c r="AV9" s="1151">
        <v>48685.25</v>
      </c>
      <c r="AW9" s="1152" t="s">
        <v>322</v>
      </c>
      <c r="AX9" s="1151">
        <v>46365.71</v>
      </c>
      <c r="AY9" s="1152" t="s">
        <v>322</v>
      </c>
      <c r="AZ9" s="1151">
        <v>45513.67</v>
      </c>
      <c r="BA9" s="1152" t="s">
        <v>322</v>
      </c>
      <c r="BB9" s="1151">
        <v>47608.69</v>
      </c>
      <c r="BC9" s="392"/>
      <c r="BE9" s="383"/>
      <c r="BF9" s="396">
        <v>2</v>
      </c>
      <c r="BG9" s="397" t="s">
        <v>323</v>
      </c>
      <c r="BH9" s="398" t="s">
        <v>319</v>
      </c>
      <c r="BI9" s="396" t="str">
        <f t="shared" ref="BI9:BI16" si="20">IF(OR(ISERR(AVERAGE(H9:AV9)),ISBLANK(F9)),"N/A",IF(OR(F9&lt;AVERAGE(H9:AV9)*0.75, F9&gt;AVERAGE(H9:AV9)*1.25), "&lt;&gt;Average", "ok"))</f>
        <v>ok</v>
      </c>
      <c r="BJ9" s="399" t="s">
        <v>320</v>
      </c>
      <c r="BK9" s="384" t="str">
        <f t="shared" ref="BK9:BK16" si="21">IF(OR(ISBLANK(H9),ISBLANK(J9)),"N/A",IF(ABS((J9-H9)/H9)&gt;1,"&gt; 100%","ok"))</f>
        <v>N/A</v>
      </c>
      <c r="BL9" s="399"/>
      <c r="BM9" s="389" t="str">
        <f t="shared" ref="BM9:BM16" si="22">IF(OR(ISBLANK(L9),ISBLANK(J9)),"N/A",IF(ABS((L9-J9)/J9)&gt;0.25,"&gt; 25%","ok"))</f>
        <v>N/A</v>
      </c>
      <c r="BN9" s="399"/>
      <c r="BO9" s="389" t="str">
        <f t="shared" si="0"/>
        <v>N/A</v>
      </c>
      <c r="BP9" s="399"/>
      <c r="BQ9" s="389" t="str">
        <f t="shared" si="1"/>
        <v>N/A</v>
      </c>
      <c r="BR9" s="399"/>
      <c r="BS9" s="389" t="str">
        <f t="shared" si="2"/>
        <v>N/A</v>
      </c>
      <c r="BT9" s="399"/>
      <c r="BU9" s="389" t="str">
        <f t="shared" si="3"/>
        <v>N/A</v>
      </c>
      <c r="BV9" s="399"/>
      <c r="BW9" s="389" t="str">
        <f t="shared" si="4"/>
        <v>N/A</v>
      </c>
      <c r="BX9" s="399"/>
      <c r="BY9" s="389" t="str">
        <f t="shared" si="5"/>
        <v>ok</v>
      </c>
      <c r="BZ9" s="399"/>
      <c r="CA9" s="389" t="str">
        <f t="shared" si="6"/>
        <v>ok</v>
      </c>
      <c r="CB9" s="399"/>
      <c r="CC9" s="389" t="str">
        <f t="shared" si="7"/>
        <v>ok</v>
      </c>
      <c r="CD9" s="399"/>
      <c r="CE9" s="389" t="str">
        <f t="shared" si="8"/>
        <v>ok</v>
      </c>
      <c r="CF9" s="399"/>
      <c r="CG9" s="389" t="str">
        <f t="shared" si="9"/>
        <v>ok</v>
      </c>
      <c r="CH9" s="399"/>
      <c r="CI9" s="389" t="str">
        <f t="shared" si="10"/>
        <v>ok</v>
      </c>
      <c r="CJ9" s="399"/>
      <c r="CK9" s="389" t="str">
        <f t="shared" si="11"/>
        <v>ok</v>
      </c>
      <c r="CL9" s="399"/>
      <c r="CM9" s="389" t="str">
        <f t="shared" si="12"/>
        <v>ok</v>
      </c>
      <c r="CN9" s="399"/>
      <c r="CO9" s="389" t="str">
        <f t="shared" si="13"/>
        <v>&gt; 25%</v>
      </c>
      <c r="CP9" s="399"/>
      <c r="CQ9" s="389" t="str">
        <f t="shared" si="14"/>
        <v>ok</v>
      </c>
      <c r="CR9" s="399"/>
      <c r="CS9" s="389" t="str">
        <f t="shared" si="15"/>
        <v>ok</v>
      </c>
      <c r="CT9" s="399"/>
      <c r="CU9" s="389" t="str">
        <f t="shared" si="16"/>
        <v>ok</v>
      </c>
      <c r="CV9" s="399"/>
      <c r="CW9" s="389" t="str">
        <f t="shared" si="17"/>
        <v>ok</v>
      </c>
      <c r="CX9" s="399"/>
      <c r="CY9" s="389" t="str">
        <f t="shared" si="18"/>
        <v>ok</v>
      </c>
      <c r="CZ9" s="399"/>
      <c r="DA9" s="389" t="str">
        <f t="shared" si="19"/>
        <v>ok</v>
      </c>
      <c r="DB9" s="399"/>
      <c r="DC9" s="389" t="str">
        <f t="shared" ref="DC9:DC15" si="23">IF(OR(ISBLANK(BB9),ISBLANK(AZ9)),"N/A",IF(ABS((BB9-AZ9)/AZ9)&gt;0.25,"&gt; 25%","ok"))</f>
        <v>ok</v>
      </c>
      <c r="DE9" s="372">
        <v>12</v>
      </c>
      <c r="DF9" s="373" t="s">
        <v>324</v>
      </c>
      <c r="DG9" s="372">
        <v>212000</v>
      </c>
      <c r="DH9" s="372">
        <v>11250</v>
      </c>
      <c r="DI9" s="372">
        <v>390</v>
      </c>
      <c r="DJ9" s="372">
        <v>11670</v>
      </c>
    </row>
    <row r="10" spans="1:114" s="400" customFormat="1" ht="20.25" customHeight="1" x14ac:dyDescent="0.2">
      <c r="A10" s="667" t="s">
        <v>325</v>
      </c>
      <c r="B10" s="375">
        <v>5</v>
      </c>
      <c r="C10" s="376">
        <v>3</v>
      </c>
      <c r="D10" s="391" t="s">
        <v>326</v>
      </c>
      <c r="E10" s="378" t="s">
        <v>316</v>
      </c>
      <c r="F10" s="1161">
        <f>AVERAGE(V10:BB10)</f>
        <v>110936.08294117647</v>
      </c>
      <c r="G10" s="1153" t="s">
        <v>317</v>
      </c>
      <c r="H10" s="1173"/>
      <c r="I10" s="1153"/>
      <c r="J10" s="1173"/>
      <c r="K10" s="1153"/>
      <c r="L10" s="1173"/>
      <c r="M10" s="1153"/>
      <c r="N10" s="1173"/>
      <c r="O10" s="1153"/>
      <c r="P10" s="1173"/>
      <c r="Q10" s="1153"/>
      <c r="R10" s="1173"/>
      <c r="S10" s="1153"/>
      <c r="T10" s="1173"/>
      <c r="U10" s="1153"/>
      <c r="V10" s="1151">
        <f>V8-V9</f>
        <v>109980.85999999999</v>
      </c>
      <c r="W10" s="1152"/>
      <c r="X10" s="1151">
        <f>X8-X9</f>
        <v>109144.08000000002</v>
      </c>
      <c r="Y10" s="1152"/>
      <c r="Z10" s="1151">
        <f>Z8-Z9</f>
        <v>114064.38999999998</v>
      </c>
      <c r="AA10" s="1152"/>
      <c r="AB10" s="1151">
        <f>AB8-AB9</f>
        <v>117158.33000000002</v>
      </c>
      <c r="AC10" s="1152"/>
      <c r="AD10" s="1151">
        <f>AD8-AD9</f>
        <v>111939.10999999999</v>
      </c>
      <c r="AE10" s="1152"/>
      <c r="AF10" s="1151">
        <f>AF8-AF9</f>
        <v>104074.66999999998</v>
      </c>
      <c r="AG10" s="1152"/>
      <c r="AH10" s="1151">
        <f>AH8-AH9</f>
        <v>119087.35999999999</v>
      </c>
      <c r="AI10" s="1152"/>
      <c r="AJ10" s="1151">
        <f>AJ8-AJ9</f>
        <v>121639.81</v>
      </c>
      <c r="AK10" s="1152"/>
      <c r="AL10" s="1151">
        <f>AL8-AL9</f>
        <v>106538.54000000001</v>
      </c>
      <c r="AM10" s="1152"/>
      <c r="AN10" s="1151">
        <f>AN8-AN9</f>
        <v>136020.57</v>
      </c>
      <c r="AO10" s="1152"/>
      <c r="AP10" s="1151">
        <f>AP8-AP9</f>
        <v>110256.01000000001</v>
      </c>
      <c r="AQ10" s="1152"/>
      <c r="AR10" s="1151">
        <f>AR8-AR9</f>
        <v>95862.79</v>
      </c>
      <c r="AS10" s="1152"/>
      <c r="AT10" s="1151">
        <f>AT8-AT9</f>
        <v>96053.949999999983</v>
      </c>
      <c r="AU10" s="1152"/>
      <c r="AV10" s="1151">
        <f>AV8-AV9</f>
        <v>112310.93</v>
      </c>
      <c r="AW10" s="1152"/>
      <c r="AX10" s="1151">
        <f>AX8-AX9</f>
        <v>106960.05000000002</v>
      </c>
      <c r="AY10" s="1152"/>
      <c r="AZ10" s="1151">
        <f>AZ8-AZ9</f>
        <v>104994.49</v>
      </c>
      <c r="BA10" s="1152"/>
      <c r="BB10" s="1151">
        <f>BB8-BB9</f>
        <v>109827.47</v>
      </c>
      <c r="BC10" s="392"/>
      <c r="BD10" s="856"/>
      <c r="BE10" s="654"/>
      <c r="BF10" s="384">
        <v>3</v>
      </c>
      <c r="BG10" s="397" t="s">
        <v>327</v>
      </c>
      <c r="BH10" s="396" t="s">
        <v>319</v>
      </c>
      <c r="BI10" s="396" t="str">
        <f t="shared" si="20"/>
        <v>ok</v>
      </c>
      <c r="BJ10" s="399" t="s">
        <v>320</v>
      </c>
      <c r="BK10" s="384" t="str">
        <f t="shared" si="21"/>
        <v>N/A</v>
      </c>
      <c r="BL10" s="399"/>
      <c r="BM10" s="389" t="str">
        <f t="shared" si="22"/>
        <v>N/A</v>
      </c>
      <c r="BN10" s="399"/>
      <c r="BO10" s="389" t="str">
        <f t="shared" si="0"/>
        <v>N/A</v>
      </c>
      <c r="BP10" s="399"/>
      <c r="BQ10" s="389" t="str">
        <f t="shared" si="1"/>
        <v>N/A</v>
      </c>
      <c r="BR10" s="399"/>
      <c r="BS10" s="389" t="str">
        <f t="shared" si="2"/>
        <v>N/A</v>
      </c>
      <c r="BT10" s="399"/>
      <c r="BU10" s="389" t="str">
        <f t="shared" si="3"/>
        <v>N/A</v>
      </c>
      <c r="BV10" s="399"/>
      <c r="BW10" s="389" t="str">
        <f t="shared" si="4"/>
        <v>N/A</v>
      </c>
      <c r="BX10" s="399"/>
      <c r="BY10" s="389" t="str">
        <f t="shared" si="5"/>
        <v>ok</v>
      </c>
      <c r="BZ10" s="399"/>
      <c r="CA10" s="389" t="str">
        <f t="shared" si="6"/>
        <v>ok</v>
      </c>
      <c r="CB10" s="399"/>
      <c r="CC10" s="389" t="str">
        <f t="shared" si="7"/>
        <v>ok</v>
      </c>
      <c r="CD10" s="399"/>
      <c r="CE10" s="389" t="str">
        <f t="shared" si="8"/>
        <v>ok</v>
      </c>
      <c r="CF10" s="399"/>
      <c r="CG10" s="389" t="str">
        <f t="shared" si="9"/>
        <v>ok</v>
      </c>
      <c r="CH10" s="399"/>
      <c r="CI10" s="389" t="str">
        <f t="shared" si="10"/>
        <v>ok</v>
      </c>
      <c r="CJ10" s="399"/>
      <c r="CK10" s="389" t="str">
        <f t="shared" si="11"/>
        <v>ok</v>
      </c>
      <c r="CL10" s="399"/>
      <c r="CM10" s="389" t="str">
        <f t="shared" si="12"/>
        <v>ok</v>
      </c>
      <c r="CN10" s="399"/>
      <c r="CO10" s="389" t="str">
        <f t="shared" si="13"/>
        <v>&gt; 25%</v>
      </c>
      <c r="CP10" s="399"/>
      <c r="CQ10" s="389" t="str">
        <f t="shared" si="14"/>
        <v>ok</v>
      </c>
      <c r="CR10" s="399"/>
      <c r="CS10" s="389" t="str">
        <f t="shared" si="15"/>
        <v>ok</v>
      </c>
      <c r="CT10" s="399"/>
      <c r="CU10" s="389" t="str">
        <f t="shared" si="16"/>
        <v>ok</v>
      </c>
      <c r="CV10" s="399"/>
      <c r="CW10" s="389" t="str">
        <f t="shared" si="17"/>
        <v>ok</v>
      </c>
      <c r="CX10" s="399"/>
      <c r="CY10" s="389" t="str">
        <f t="shared" si="18"/>
        <v>ok</v>
      </c>
      <c r="CZ10" s="399"/>
      <c r="DA10" s="389" t="str">
        <f>IF(OR(ISBLANK(AZ10),ISBLANK(AX10)),"N/A",IF(ABS((AZ10-AX10)/AX10)&gt;0.25,"&gt; 25%","ok"))</f>
        <v>ok</v>
      </c>
      <c r="DB10" s="399"/>
      <c r="DC10" s="389" t="str">
        <f t="shared" si="23"/>
        <v>ok</v>
      </c>
      <c r="DD10" s="856"/>
      <c r="DE10" s="372">
        <v>20</v>
      </c>
      <c r="DF10" s="373" t="s">
        <v>328</v>
      </c>
      <c r="DG10" s="372">
        <v>472.4</v>
      </c>
      <c r="DH10" s="372">
        <v>315.59999999999997</v>
      </c>
      <c r="DI10" s="372"/>
      <c r="DJ10" s="372">
        <v>315.59999999999997</v>
      </c>
    </row>
    <row r="11" spans="1:114" s="382" customFormat="1" ht="26.25" customHeight="1" x14ac:dyDescent="0.2">
      <c r="A11" s="374"/>
      <c r="B11" s="375">
        <v>8</v>
      </c>
      <c r="C11" s="390">
        <v>4</v>
      </c>
      <c r="D11" s="401" t="s">
        <v>123</v>
      </c>
      <c r="E11" s="378" t="s">
        <v>316</v>
      </c>
      <c r="F11" s="1161"/>
      <c r="G11" s="1153"/>
      <c r="H11" s="1173"/>
      <c r="I11" s="1153"/>
      <c r="J11" s="1173"/>
      <c r="K11" s="1153"/>
      <c r="L11" s="1173"/>
      <c r="M11" s="1153"/>
      <c r="N11" s="1173"/>
      <c r="O11" s="1153"/>
      <c r="P11" s="1173"/>
      <c r="Q11" s="1153"/>
      <c r="R11" s="1173"/>
      <c r="S11" s="1153"/>
      <c r="T11" s="1173"/>
      <c r="U11" s="1153"/>
      <c r="V11" s="1151"/>
      <c r="W11" s="1152"/>
      <c r="X11" s="1151"/>
      <c r="Y11" s="1152"/>
      <c r="Z11" s="1151"/>
      <c r="AA11" s="1152"/>
      <c r="AB11" s="1151"/>
      <c r="AC11" s="1152"/>
      <c r="AD11" s="1151"/>
      <c r="AE11" s="1152"/>
      <c r="AF11" s="1151"/>
      <c r="AG11" s="1152"/>
      <c r="AH11" s="1151"/>
      <c r="AI11" s="1152"/>
      <c r="AJ11" s="1151"/>
      <c r="AK11" s="1152"/>
      <c r="AL11" s="1151"/>
      <c r="AM11" s="1152"/>
      <c r="AN11" s="1151"/>
      <c r="AO11" s="1152"/>
      <c r="AP11" s="1151"/>
      <c r="AQ11" s="1152"/>
      <c r="AR11" s="1151"/>
      <c r="AS11" s="1152"/>
      <c r="AT11" s="1151"/>
      <c r="AU11" s="1152"/>
      <c r="AV11" s="1151"/>
      <c r="AW11" s="1152"/>
      <c r="AX11" s="1151"/>
      <c r="AY11" s="1152"/>
      <c r="AZ11" s="1151"/>
      <c r="BA11" s="1152"/>
      <c r="BB11" s="1151"/>
      <c r="BC11" s="392"/>
      <c r="BE11" s="383"/>
      <c r="BF11" s="396">
        <v>4</v>
      </c>
      <c r="BG11" s="397" t="s">
        <v>329</v>
      </c>
      <c r="BH11" s="398" t="s">
        <v>319</v>
      </c>
      <c r="BI11" s="396" t="str">
        <f t="shared" si="20"/>
        <v>N/A</v>
      </c>
      <c r="BJ11" s="399" t="s">
        <v>320</v>
      </c>
      <c r="BK11" s="384" t="str">
        <f>IF(OR(ISBLANK(H11),ISBLANK(J11)),"N/A",IF(ABS((J11-H11)/H11)&gt;1,"&gt; 100%","ok"))</f>
        <v>N/A</v>
      </c>
      <c r="BL11" s="399"/>
      <c r="BM11" s="389" t="str">
        <f t="shared" si="22"/>
        <v>N/A</v>
      </c>
      <c r="BN11" s="399"/>
      <c r="BO11" s="389" t="str">
        <f t="shared" si="0"/>
        <v>N/A</v>
      </c>
      <c r="BP11" s="399"/>
      <c r="BQ11" s="389" t="str">
        <f t="shared" si="1"/>
        <v>N/A</v>
      </c>
      <c r="BR11" s="399"/>
      <c r="BS11" s="389" t="str">
        <f t="shared" si="2"/>
        <v>N/A</v>
      </c>
      <c r="BT11" s="399"/>
      <c r="BU11" s="389" t="str">
        <f t="shared" si="3"/>
        <v>N/A</v>
      </c>
      <c r="BV11" s="399"/>
      <c r="BW11" s="389" t="str">
        <f t="shared" si="4"/>
        <v>N/A</v>
      </c>
      <c r="BX11" s="399"/>
      <c r="BY11" s="389" t="str">
        <f t="shared" si="5"/>
        <v>N/A</v>
      </c>
      <c r="BZ11" s="399"/>
      <c r="CA11" s="389" t="str">
        <f t="shared" si="6"/>
        <v>N/A</v>
      </c>
      <c r="CB11" s="399"/>
      <c r="CC11" s="389" t="str">
        <f t="shared" si="7"/>
        <v>N/A</v>
      </c>
      <c r="CD11" s="399"/>
      <c r="CE11" s="389" t="str">
        <f t="shared" si="8"/>
        <v>N/A</v>
      </c>
      <c r="CF11" s="399"/>
      <c r="CG11" s="389" t="str">
        <f t="shared" si="9"/>
        <v>N/A</v>
      </c>
      <c r="CH11" s="399"/>
      <c r="CI11" s="389" t="str">
        <f t="shared" si="10"/>
        <v>N/A</v>
      </c>
      <c r="CJ11" s="399"/>
      <c r="CK11" s="389" t="str">
        <f t="shared" si="11"/>
        <v>N/A</v>
      </c>
      <c r="CL11" s="399"/>
      <c r="CM11" s="389" t="str">
        <f t="shared" si="12"/>
        <v>N/A</v>
      </c>
      <c r="CN11" s="399"/>
      <c r="CO11" s="389" t="str">
        <f t="shared" si="13"/>
        <v>N/A</v>
      </c>
      <c r="CP11" s="399"/>
      <c r="CQ11" s="389" t="str">
        <f t="shared" si="14"/>
        <v>N/A</v>
      </c>
      <c r="CR11" s="399"/>
      <c r="CS11" s="389" t="str">
        <f t="shared" si="15"/>
        <v>N/A</v>
      </c>
      <c r="CT11" s="399"/>
      <c r="CU11" s="389" t="str">
        <f t="shared" si="16"/>
        <v>N/A</v>
      </c>
      <c r="CV11" s="399"/>
      <c r="CW11" s="389" t="str">
        <f t="shared" si="17"/>
        <v>N/A</v>
      </c>
      <c r="CX11" s="399"/>
      <c r="CY11" s="389" t="str">
        <f t="shared" si="18"/>
        <v>N/A</v>
      </c>
      <c r="CZ11" s="399"/>
      <c r="DA11" s="389" t="str">
        <f t="shared" si="19"/>
        <v>N/A</v>
      </c>
      <c r="DB11" s="399"/>
      <c r="DC11" s="389" t="str">
        <f t="shared" si="23"/>
        <v>N/A</v>
      </c>
      <c r="DE11" s="372">
        <v>24</v>
      </c>
      <c r="DF11" s="373" t="s">
        <v>330</v>
      </c>
      <c r="DG11" s="372">
        <v>1259000</v>
      </c>
      <c r="DH11" s="372">
        <v>148000</v>
      </c>
      <c r="DI11" s="372">
        <v>400</v>
      </c>
      <c r="DJ11" s="372">
        <v>148400</v>
      </c>
    </row>
    <row r="12" spans="1:114" s="406" customFormat="1" ht="26.25" customHeight="1" x14ac:dyDescent="0.2">
      <c r="A12" s="667" t="s">
        <v>325</v>
      </c>
      <c r="B12" s="375">
        <v>124</v>
      </c>
      <c r="C12" s="402">
        <v>5</v>
      </c>
      <c r="D12" s="403" t="s">
        <v>331</v>
      </c>
      <c r="E12" s="378" t="s">
        <v>316</v>
      </c>
      <c r="F12" s="1161">
        <f>AVERAGE(V12:BB12)</f>
        <v>110936.08294117647</v>
      </c>
      <c r="G12" s="1160" t="s">
        <v>317</v>
      </c>
      <c r="H12" s="1159"/>
      <c r="I12" s="1160"/>
      <c r="J12" s="1159"/>
      <c r="K12" s="1160"/>
      <c r="L12" s="1159"/>
      <c r="M12" s="1160"/>
      <c r="N12" s="1159"/>
      <c r="O12" s="1160"/>
      <c r="P12" s="1159"/>
      <c r="Q12" s="1160"/>
      <c r="R12" s="1159"/>
      <c r="S12" s="1160"/>
      <c r="T12" s="1159"/>
      <c r="U12" s="1160"/>
      <c r="V12" s="1157">
        <f>SUM(V10:V11)</f>
        <v>109980.85999999999</v>
      </c>
      <c r="W12" s="1158" t="s">
        <v>332</v>
      </c>
      <c r="X12" s="1157">
        <f>SUM(X10:X11)</f>
        <v>109144.08000000002</v>
      </c>
      <c r="Y12" s="1158" t="s">
        <v>332</v>
      </c>
      <c r="Z12" s="1157">
        <f>SUM(Z10:Z11)</f>
        <v>114064.38999999998</v>
      </c>
      <c r="AA12" s="1158" t="s">
        <v>332</v>
      </c>
      <c r="AB12" s="1157">
        <f>SUM(AB10:AB11)</f>
        <v>117158.33000000002</v>
      </c>
      <c r="AC12" s="1158" t="s">
        <v>332</v>
      </c>
      <c r="AD12" s="1157">
        <f>SUM(AD10:AD11)</f>
        <v>111939.10999999999</v>
      </c>
      <c r="AE12" s="1158" t="s">
        <v>332</v>
      </c>
      <c r="AF12" s="1157">
        <f>SUM(AF10:AF11)</f>
        <v>104074.66999999998</v>
      </c>
      <c r="AG12" s="1158" t="s">
        <v>332</v>
      </c>
      <c r="AH12" s="1157">
        <f>SUM(AH10:AH11)</f>
        <v>119087.35999999999</v>
      </c>
      <c r="AI12" s="1158" t="s">
        <v>332</v>
      </c>
      <c r="AJ12" s="1157">
        <f>SUM(AJ10:AJ11)</f>
        <v>121639.81</v>
      </c>
      <c r="AK12" s="1158" t="s">
        <v>332</v>
      </c>
      <c r="AL12" s="1157">
        <f>SUM(AL10:AL11)</f>
        <v>106538.54000000001</v>
      </c>
      <c r="AM12" s="1158" t="s">
        <v>332</v>
      </c>
      <c r="AN12" s="1157">
        <f>SUM(AN10:AN11)</f>
        <v>136020.57</v>
      </c>
      <c r="AO12" s="1158" t="s">
        <v>332</v>
      </c>
      <c r="AP12" s="1157">
        <f>SUM(AP10:AP11)</f>
        <v>110256.01000000001</v>
      </c>
      <c r="AQ12" s="1158" t="s">
        <v>332</v>
      </c>
      <c r="AR12" s="1157">
        <f>SUM(AR10:AR11)</f>
        <v>95862.79</v>
      </c>
      <c r="AS12" s="1158" t="s">
        <v>332</v>
      </c>
      <c r="AT12" s="1157">
        <f>SUM(AT10:AT11)</f>
        <v>96053.949999999983</v>
      </c>
      <c r="AU12" s="1158" t="s">
        <v>332</v>
      </c>
      <c r="AV12" s="1157">
        <f>SUM(AV10:AV11)</f>
        <v>112310.93</v>
      </c>
      <c r="AW12" s="1158" t="s">
        <v>332</v>
      </c>
      <c r="AX12" s="1157">
        <f>SUM(AX10:AX11)</f>
        <v>106960.05000000002</v>
      </c>
      <c r="AY12" s="1158" t="s">
        <v>332</v>
      </c>
      <c r="AZ12" s="1157">
        <f>SUM(AZ10:AZ11)</f>
        <v>104994.49</v>
      </c>
      <c r="BA12" s="1158" t="s">
        <v>332</v>
      </c>
      <c r="BB12" s="1157">
        <f>SUM(BB10:BB11)</f>
        <v>109827.47</v>
      </c>
      <c r="BC12" s="404"/>
      <c r="BD12" s="886"/>
      <c r="BE12" s="654"/>
      <c r="BF12" s="384">
        <v>5</v>
      </c>
      <c r="BG12" s="407" t="s">
        <v>333</v>
      </c>
      <c r="BH12" s="398" t="s">
        <v>319</v>
      </c>
      <c r="BI12" s="396" t="str">
        <f t="shared" si="20"/>
        <v>ok</v>
      </c>
      <c r="BJ12" s="399" t="s">
        <v>320</v>
      </c>
      <c r="BK12" s="384" t="str">
        <f t="shared" si="21"/>
        <v>N/A</v>
      </c>
      <c r="BL12" s="399"/>
      <c r="BM12" s="389" t="str">
        <f t="shared" si="22"/>
        <v>N/A</v>
      </c>
      <c r="BN12" s="399"/>
      <c r="BO12" s="389" t="str">
        <f t="shared" si="0"/>
        <v>N/A</v>
      </c>
      <c r="BP12" s="399"/>
      <c r="BQ12" s="389" t="str">
        <f t="shared" si="1"/>
        <v>N/A</v>
      </c>
      <c r="BR12" s="399"/>
      <c r="BS12" s="389" t="str">
        <f t="shared" si="2"/>
        <v>N/A</v>
      </c>
      <c r="BT12" s="399"/>
      <c r="BU12" s="389" t="str">
        <f t="shared" si="3"/>
        <v>N/A</v>
      </c>
      <c r="BV12" s="399"/>
      <c r="BW12" s="389" t="str">
        <f t="shared" si="4"/>
        <v>N/A</v>
      </c>
      <c r="BX12" s="399"/>
      <c r="BY12" s="389" t="str">
        <f t="shared" si="5"/>
        <v>ok</v>
      </c>
      <c r="BZ12" s="399"/>
      <c r="CA12" s="389" t="str">
        <f t="shared" si="6"/>
        <v>ok</v>
      </c>
      <c r="CB12" s="399"/>
      <c r="CC12" s="389" t="str">
        <f t="shared" si="7"/>
        <v>ok</v>
      </c>
      <c r="CD12" s="399"/>
      <c r="CE12" s="389" t="str">
        <f t="shared" si="8"/>
        <v>ok</v>
      </c>
      <c r="CF12" s="399"/>
      <c r="CG12" s="389" t="str">
        <f t="shared" si="9"/>
        <v>ok</v>
      </c>
      <c r="CH12" s="399"/>
      <c r="CI12" s="389" t="str">
        <f t="shared" si="10"/>
        <v>ok</v>
      </c>
      <c r="CJ12" s="399"/>
      <c r="CK12" s="389" t="str">
        <f t="shared" si="11"/>
        <v>ok</v>
      </c>
      <c r="CL12" s="399"/>
      <c r="CM12" s="389" t="str">
        <f t="shared" si="12"/>
        <v>ok</v>
      </c>
      <c r="CN12" s="399"/>
      <c r="CO12" s="389" t="str">
        <f t="shared" si="13"/>
        <v>&gt; 25%</v>
      </c>
      <c r="CP12" s="399"/>
      <c r="CQ12" s="389" t="str">
        <f t="shared" si="14"/>
        <v>ok</v>
      </c>
      <c r="CR12" s="399"/>
      <c r="CS12" s="389" t="str">
        <f t="shared" si="15"/>
        <v>ok</v>
      </c>
      <c r="CT12" s="399"/>
      <c r="CU12" s="389" t="str">
        <f t="shared" si="16"/>
        <v>ok</v>
      </c>
      <c r="CV12" s="399"/>
      <c r="CW12" s="389" t="str">
        <f t="shared" si="17"/>
        <v>ok</v>
      </c>
      <c r="CX12" s="399"/>
      <c r="CY12" s="389" t="str">
        <f t="shared" si="18"/>
        <v>ok</v>
      </c>
      <c r="CZ12" s="399"/>
      <c r="DA12" s="389" t="str">
        <f t="shared" si="19"/>
        <v>ok</v>
      </c>
      <c r="DB12" s="399"/>
      <c r="DC12" s="389" t="str">
        <f>IF(OR(ISBLANK(BB12),ISBLANK(AZ12)),"N/A",IF(ABS((BB12-AZ12)/AZ12)&gt;0.25,"&gt; 25%","ok"))</f>
        <v>ok</v>
      </c>
      <c r="DD12" s="886"/>
      <c r="DE12" s="372">
        <v>28</v>
      </c>
      <c r="DF12" s="373" t="s">
        <v>334</v>
      </c>
      <c r="DG12" s="372">
        <v>453.2</v>
      </c>
      <c r="DH12" s="372">
        <v>52</v>
      </c>
      <c r="DI12" s="372">
        <v>0</v>
      </c>
      <c r="DJ12" s="372">
        <v>52</v>
      </c>
    </row>
    <row r="13" spans="1:114" s="406" customFormat="1" ht="26.25" customHeight="1" x14ac:dyDescent="0.2">
      <c r="A13" s="408" t="s">
        <v>325</v>
      </c>
      <c r="B13" s="375">
        <v>127</v>
      </c>
      <c r="C13" s="390">
        <v>6</v>
      </c>
      <c r="D13" s="401" t="s">
        <v>128</v>
      </c>
      <c r="E13" s="378" t="s">
        <v>316</v>
      </c>
      <c r="F13" s="381"/>
      <c r="G13" s="392"/>
      <c r="H13" s="393"/>
      <c r="I13" s="392"/>
      <c r="J13" s="393"/>
      <c r="K13" s="392"/>
      <c r="L13" s="393"/>
      <c r="M13" s="392"/>
      <c r="N13" s="393"/>
      <c r="O13" s="392"/>
      <c r="P13" s="393"/>
      <c r="Q13" s="392"/>
      <c r="R13" s="393"/>
      <c r="S13" s="392"/>
      <c r="T13" s="393"/>
      <c r="U13" s="392"/>
      <c r="V13" s="394"/>
      <c r="W13" s="395"/>
      <c r="X13" s="394"/>
      <c r="Y13" s="395"/>
      <c r="Z13" s="394"/>
      <c r="AA13" s="395"/>
      <c r="AB13" s="394"/>
      <c r="AC13" s="395"/>
      <c r="AD13" s="394"/>
      <c r="AE13" s="395"/>
      <c r="AF13" s="394"/>
      <c r="AG13" s="395"/>
      <c r="AH13" s="394"/>
      <c r="AI13" s="395"/>
      <c r="AJ13" s="394"/>
      <c r="AK13" s="395"/>
      <c r="AL13" s="394"/>
      <c r="AM13" s="395"/>
      <c r="AN13" s="394"/>
      <c r="AO13" s="395"/>
      <c r="AP13" s="394"/>
      <c r="AQ13" s="395"/>
      <c r="AR13" s="394"/>
      <c r="AS13" s="395"/>
      <c r="AT13" s="394"/>
      <c r="AU13" s="395"/>
      <c r="AV13" s="394"/>
      <c r="AW13" s="395"/>
      <c r="AX13" s="394"/>
      <c r="AY13" s="395"/>
      <c r="AZ13" s="394"/>
      <c r="BA13" s="395"/>
      <c r="BB13" s="394"/>
      <c r="BC13" s="392"/>
      <c r="BD13" s="886"/>
      <c r="BE13" s="654"/>
      <c r="BF13" s="384">
        <v>6</v>
      </c>
      <c r="BG13" s="397" t="s">
        <v>335</v>
      </c>
      <c r="BH13" s="398" t="s">
        <v>319</v>
      </c>
      <c r="BI13" s="409" t="str">
        <f t="shared" si="20"/>
        <v>N/A</v>
      </c>
      <c r="BJ13" s="410" t="s">
        <v>320</v>
      </c>
      <c r="BK13" s="396" t="str">
        <f t="shared" si="21"/>
        <v>N/A</v>
      </c>
      <c r="BL13" s="410"/>
      <c r="BM13" s="389" t="str">
        <f t="shared" si="22"/>
        <v>N/A</v>
      </c>
      <c r="BN13" s="410"/>
      <c r="BO13" s="398" t="str">
        <f t="shared" si="0"/>
        <v>N/A</v>
      </c>
      <c r="BP13" s="399"/>
      <c r="BQ13" s="398" t="str">
        <f t="shared" si="1"/>
        <v>N/A</v>
      </c>
      <c r="BR13" s="399"/>
      <c r="BS13" s="398" t="str">
        <f t="shared" si="2"/>
        <v>N/A</v>
      </c>
      <c r="BT13" s="399"/>
      <c r="BU13" s="398" t="str">
        <f t="shared" si="3"/>
        <v>N/A</v>
      </c>
      <c r="BV13" s="399"/>
      <c r="BW13" s="398" t="str">
        <f t="shared" si="4"/>
        <v>N/A</v>
      </c>
      <c r="BX13" s="399"/>
      <c r="BY13" s="398" t="str">
        <f t="shared" si="5"/>
        <v>N/A</v>
      </c>
      <c r="BZ13" s="399"/>
      <c r="CA13" s="398" t="str">
        <f t="shared" si="6"/>
        <v>N/A</v>
      </c>
      <c r="CB13" s="399"/>
      <c r="CC13" s="398" t="str">
        <f t="shared" si="7"/>
        <v>N/A</v>
      </c>
      <c r="CD13" s="399"/>
      <c r="CE13" s="398" t="str">
        <f t="shared" si="8"/>
        <v>N/A</v>
      </c>
      <c r="CF13" s="399"/>
      <c r="CG13" s="389" t="str">
        <f t="shared" si="9"/>
        <v>N/A</v>
      </c>
      <c r="CH13" s="410"/>
      <c r="CI13" s="389" t="str">
        <f t="shared" si="10"/>
        <v>N/A</v>
      </c>
      <c r="CJ13" s="410"/>
      <c r="CK13" s="389" t="str">
        <f t="shared" si="11"/>
        <v>N/A</v>
      </c>
      <c r="CL13" s="410"/>
      <c r="CM13" s="389" t="str">
        <f t="shared" si="12"/>
        <v>N/A</v>
      </c>
      <c r="CN13" s="410"/>
      <c r="CO13" s="389" t="str">
        <f t="shared" si="13"/>
        <v>N/A</v>
      </c>
      <c r="CP13" s="410"/>
      <c r="CQ13" s="389" t="str">
        <f t="shared" si="14"/>
        <v>N/A</v>
      </c>
      <c r="CR13" s="410"/>
      <c r="CS13" s="389" t="str">
        <f t="shared" si="15"/>
        <v>N/A</v>
      </c>
      <c r="CT13" s="410"/>
      <c r="CU13" s="389" t="str">
        <f t="shared" si="16"/>
        <v>N/A</v>
      </c>
      <c r="CV13" s="410"/>
      <c r="CW13" s="389" t="str">
        <f t="shared" si="17"/>
        <v>N/A</v>
      </c>
      <c r="CX13" s="410"/>
      <c r="CY13" s="389" t="str">
        <f t="shared" si="18"/>
        <v>N/A</v>
      </c>
      <c r="CZ13" s="410"/>
      <c r="DA13" s="389" t="str">
        <f t="shared" si="19"/>
        <v>N/A</v>
      </c>
      <c r="DB13" s="410"/>
      <c r="DC13" s="389" t="str">
        <f t="shared" si="23"/>
        <v>N/A</v>
      </c>
      <c r="DD13" s="886"/>
      <c r="DE13" s="372">
        <v>32</v>
      </c>
      <c r="DF13" s="373" t="s">
        <v>336</v>
      </c>
      <c r="DG13" s="372">
        <v>1643000</v>
      </c>
      <c r="DH13" s="372">
        <v>292000</v>
      </c>
      <c r="DI13" s="372">
        <v>516299.99999999994</v>
      </c>
      <c r="DJ13" s="372">
        <v>876200</v>
      </c>
    </row>
    <row r="14" spans="1:114" s="406" customFormat="1" ht="26.25" customHeight="1" x14ac:dyDescent="0.2">
      <c r="A14" s="667"/>
      <c r="B14" s="375">
        <v>125</v>
      </c>
      <c r="C14" s="411">
        <v>7</v>
      </c>
      <c r="D14" s="412" t="s">
        <v>337</v>
      </c>
      <c r="E14" s="378" t="s">
        <v>316</v>
      </c>
      <c r="F14" s="413"/>
      <c r="G14" s="414"/>
      <c r="H14" s="413"/>
      <c r="I14" s="414"/>
      <c r="J14" s="413"/>
      <c r="K14" s="414"/>
      <c r="L14" s="413"/>
      <c r="M14" s="414"/>
      <c r="N14" s="413"/>
      <c r="O14" s="414"/>
      <c r="P14" s="413"/>
      <c r="Q14" s="414"/>
      <c r="R14" s="413"/>
      <c r="S14" s="414"/>
      <c r="T14" s="413"/>
      <c r="U14" s="414"/>
      <c r="V14" s="413"/>
      <c r="W14" s="414"/>
      <c r="X14" s="413"/>
      <c r="Y14" s="414"/>
      <c r="Z14" s="413"/>
      <c r="AA14" s="414"/>
      <c r="AB14" s="413"/>
      <c r="AC14" s="414"/>
      <c r="AD14" s="413"/>
      <c r="AE14" s="414"/>
      <c r="AF14" s="413"/>
      <c r="AG14" s="414"/>
      <c r="AH14" s="413"/>
      <c r="AI14" s="414"/>
      <c r="AJ14" s="413"/>
      <c r="AK14" s="414"/>
      <c r="AL14" s="413"/>
      <c r="AM14" s="414"/>
      <c r="AN14" s="413"/>
      <c r="AO14" s="414"/>
      <c r="AP14" s="413"/>
      <c r="AQ14" s="414"/>
      <c r="AR14" s="413"/>
      <c r="AS14" s="414"/>
      <c r="AT14" s="413"/>
      <c r="AU14" s="414"/>
      <c r="AV14" s="413"/>
      <c r="AW14" s="414"/>
      <c r="AX14" s="413"/>
      <c r="AY14" s="414"/>
      <c r="AZ14" s="413"/>
      <c r="BA14" s="414"/>
      <c r="BB14" s="413"/>
      <c r="BC14" s="414"/>
      <c r="BD14" s="886"/>
      <c r="BE14" s="654"/>
      <c r="BF14" s="396">
        <v>7</v>
      </c>
      <c r="BG14" s="415" t="s">
        <v>338</v>
      </c>
      <c r="BH14" s="398" t="s">
        <v>319</v>
      </c>
      <c r="BI14" s="409" t="str">
        <f t="shared" si="20"/>
        <v>N/A</v>
      </c>
      <c r="BJ14" s="410" t="s">
        <v>320</v>
      </c>
      <c r="BK14" s="396" t="str">
        <f t="shared" si="21"/>
        <v>N/A</v>
      </c>
      <c r="BL14" s="410"/>
      <c r="BM14" s="389" t="str">
        <f t="shared" si="22"/>
        <v>N/A</v>
      </c>
      <c r="BN14" s="410"/>
      <c r="BO14" s="416" t="str">
        <f t="shared" si="0"/>
        <v>N/A</v>
      </c>
      <c r="BP14" s="417"/>
      <c r="BQ14" s="416" t="str">
        <f t="shared" si="1"/>
        <v>N/A</v>
      </c>
      <c r="BR14" s="417"/>
      <c r="BS14" s="416" t="str">
        <f t="shared" si="2"/>
        <v>N/A</v>
      </c>
      <c r="BT14" s="417"/>
      <c r="BU14" s="416" t="str">
        <f t="shared" si="3"/>
        <v>N/A</v>
      </c>
      <c r="BV14" s="417"/>
      <c r="BW14" s="416" t="str">
        <f t="shared" si="4"/>
        <v>N/A</v>
      </c>
      <c r="BX14" s="417"/>
      <c r="BY14" s="416" t="str">
        <f t="shared" si="5"/>
        <v>N/A</v>
      </c>
      <c r="BZ14" s="417"/>
      <c r="CA14" s="416" t="str">
        <f t="shared" si="6"/>
        <v>N/A</v>
      </c>
      <c r="CB14" s="417"/>
      <c r="CC14" s="416" t="str">
        <f t="shared" si="7"/>
        <v>N/A</v>
      </c>
      <c r="CD14" s="417"/>
      <c r="CE14" s="416" t="str">
        <f t="shared" si="8"/>
        <v>N/A</v>
      </c>
      <c r="CF14" s="410"/>
      <c r="CG14" s="389" t="str">
        <f t="shared" si="9"/>
        <v>N/A</v>
      </c>
      <c r="CH14" s="410"/>
      <c r="CI14" s="389" t="str">
        <f t="shared" si="10"/>
        <v>N/A</v>
      </c>
      <c r="CJ14" s="410"/>
      <c r="CK14" s="389" t="str">
        <f t="shared" si="11"/>
        <v>N/A</v>
      </c>
      <c r="CL14" s="410"/>
      <c r="CM14" s="389" t="str">
        <f t="shared" si="12"/>
        <v>N/A</v>
      </c>
      <c r="CN14" s="410"/>
      <c r="CO14" s="389" t="str">
        <f t="shared" si="13"/>
        <v>N/A</v>
      </c>
      <c r="CP14" s="410"/>
      <c r="CQ14" s="389" t="str">
        <f t="shared" si="14"/>
        <v>N/A</v>
      </c>
      <c r="CR14" s="410"/>
      <c r="CS14" s="389" t="str">
        <f t="shared" si="15"/>
        <v>N/A</v>
      </c>
      <c r="CT14" s="410"/>
      <c r="CU14" s="389" t="str">
        <f t="shared" si="16"/>
        <v>N/A</v>
      </c>
      <c r="CV14" s="410"/>
      <c r="CW14" s="389" t="str">
        <f t="shared" si="17"/>
        <v>N/A</v>
      </c>
      <c r="CX14" s="410"/>
      <c r="CY14" s="389" t="str">
        <f t="shared" si="18"/>
        <v>N/A</v>
      </c>
      <c r="CZ14" s="410"/>
      <c r="DA14" s="389" t="str">
        <f t="shared" si="19"/>
        <v>N/A</v>
      </c>
      <c r="DB14" s="410"/>
      <c r="DC14" s="389" t="str">
        <f t="shared" si="23"/>
        <v>N/A</v>
      </c>
      <c r="DD14" s="886"/>
      <c r="DE14" s="372">
        <v>51</v>
      </c>
      <c r="DF14" s="373" t="s">
        <v>339</v>
      </c>
      <c r="DG14" s="372">
        <v>16710</v>
      </c>
      <c r="DH14" s="372">
        <v>6859</v>
      </c>
      <c r="DI14" s="372">
        <v>0</v>
      </c>
      <c r="DJ14" s="372">
        <v>7769</v>
      </c>
    </row>
    <row r="15" spans="1:114" s="406" customFormat="1" ht="20.25" customHeight="1" x14ac:dyDescent="0.2">
      <c r="A15" s="667"/>
      <c r="B15" s="375">
        <v>126</v>
      </c>
      <c r="C15" s="411">
        <v>8</v>
      </c>
      <c r="D15" s="401" t="s">
        <v>340</v>
      </c>
      <c r="E15" s="378" t="s">
        <v>316</v>
      </c>
      <c r="F15" s="418"/>
      <c r="G15" s="419"/>
      <c r="H15" s="418"/>
      <c r="I15" s="419"/>
      <c r="J15" s="418"/>
      <c r="K15" s="419"/>
      <c r="L15" s="418"/>
      <c r="M15" s="419"/>
      <c r="N15" s="418"/>
      <c r="O15" s="419"/>
      <c r="P15" s="418"/>
      <c r="Q15" s="419"/>
      <c r="R15" s="418"/>
      <c r="S15" s="419"/>
      <c r="T15" s="418"/>
      <c r="U15" s="419"/>
      <c r="V15" s="418"/>
      <c r="W15" s="419"/>
      <c r="X15" s="418"/>
      <c r="Y15" s="419"/>
      <c r="Z15" s="418"/>
      <c r="AA15" s="419"/>
      <c r="AB15" s="418"/>
      <c r="AC15" s="419"/>
      <c r="AD15" s="418"/>
      <c r="AE15" s="419"/>
      <c r="AF15" s="418"/>
      <c r="AG15" s="419"/>
      <c r="AH15" s="418"/>
      <c r="AI15" s="419"/>
      <c r="AJ15" s="418"/>
      <c r="AK15" s="419"/>
      <c r="AL15" s="418"/>
      <c r="AM15" s="419"/>
      <c r="AN15" s="418"/>
      <c r="AO15" s="419"/>
      <c r="AP15" s="418"/>
      <c r="AQ15" s="419"/>
      <c r="AR15" s="418"/>
      <c r="AS15" s="419"/>
      <c r="AT15" s="418"/>
      <c r="AU15" s="419"/>
      <c r="AV15" s="418"/>
      <c r="AW15" s="419"/>
      <c r="AX15" s="418"/>
      <c r="AY15" s="419"/>
      <c r="AZ15" s="418"/>
      <c r="BA15" s="419"/>
      <c r="BB15" s="418"/>
      <c r="BC15" s="419"/>
      <c r="BD15" s="886"/>
      <c r="BE15" s="654"/>
      <c r="BF15" s="384">
        <v>8</v>
      </c>
      <c r="BG15" s="420" t="s">
        <v>341</v>
      </c>
      <c r="BH15" s="398" t="s">
        <v>319</v>
      </c>
      <c r="BI15" s="409" t="str">
        <f t="shared" si="20"/>
        <v>N/A</v>
      </c>
      <c r="BJ15" s="410" t="s">
        <v>320</v>
      </c>
      <c r="BK15" s="396" t="str">
        <f t="shared" si="21"/>
        <v>N/A</v>
      </c>
      <c r="BL15" s="399"/>
      <c r="BM15" s="389" t="str">
        <f t="shared" si="22"/>
        <v>N/A</v>
      </c>
      <c r="BN15" s="410"/>
      <c r="BO15" s="398" t="str">
        <f t="shared" si="0"/>
        <v>N/A</v>
      </c>
      <c r="BP15" s="399"/>
      <c r="BQ15" s="398" t="str">
        <f t="shared" si="1"/>
        <v>N/A</v>
      </c>
      <c r="BR15" s="399"/>
      <c r="BS15" s="398" t="str">
        <f t="shared" si="2"/>
        <v>N/A</v>
      </c>
      <c r="BT15" s="399"/>
      <c r="BU15" s="398" t="str">
        <f t="shared" si="3"/>
        <v>N/A</v>
      </c>
      <c r="BV15" s="399"/>
      <c r="BW15" s="398" t="str">
        <f t="shared" si="4"/>
        <v>N/A</v>
      </c>
      <c r="BX15" s="399"/>
      <c r="BY15" s="398" t="str">
        <f t="shared" si="5"/>
        <v>N/A</v>
      </c>
      <c r="BZ15" s="399"/>
      <c r="CA15" s="398" t="str">
        <f t="shared" si="6"/>
        <v>N/A</v>
      </c>
      <c r="CB15" s="399"/>
      <c r="CC15" s="398" t="str">
        <f t="shared" si="7"/>
        <v>N/A</v>
      </c>
      <c r="CD15" s="399"/>
      <c r="CE15" s="398" t="str">
        <f t="shared" si="8"/>
        <v>N/A</v>
      </c>
      <c r="CF15" s="399"/>
      <c r="CG15" s="389" t="str">
        <f t="shared" si="9"/>
        <v>N/A</v>
      </c>
      <c r="CH15" s="410"/>
      <c r="CI15" s="389" t="str">
        <f t="shared" si="10"/>
        <v>N/A</v>
      </c>
      <c r="CJ15" s="410"/>
      <c r="CK15" s="389" t="str">
        <f t="shared" si="11"/>
        <v>N/A</v>
      </c>
      <c r="CL15" s="410"/>
      <c r="CM15" s="389" t="str">
        <f t="shared" si="12"/>
        <v>N/A</v>
      </c>
      <c r="CN15" s="410"/>
      <c r="CO15" s="389" t="str">
        <f t="shared" si="13"/>
        <v>N/A</v>
      </c>
      <c r="CP15" s="410"/>
      <c r="CQ15" s="389" t="str">
        <f t="shared" si="14"/>
        <v>N/A</v>
      </c>
      <c r="CR15" s="410"/>
      <c r="CS15" s="389" t="str">
        <f t="shared" si="15"/>
        <v>N/A</v>
      </c>
      <c r="CT15" s="410"/>
      <c r="CU15" s="389" t="str">
        <f t="shared" si="16"/>
        <v>N/A</v>
      </c>
      <c r="CV15" s="410"/>
      <c r="CW15" s="389" t="str">
        <f t="shared" si="17"/>
        <v>N/A</v>
      </c>
      <c r="CX15" s="410"/>
      <c r="CY15" s="389" t="str">
        <f t="shared" si="18"/>
        <v>N/A</v>
      </c>
      <c r="CZ15" s="410"/>
      <c r="DA15" s="389" t="str">
        <f t="shared" si="19"/>
        <v>N/A</v>
      </c>
      <c r="DB15" s="410"/>
      <c r="DC15" s="389" t="str">
        <f t="shared" si="23"/>
        <v>N/A</v>
      </c>
      <c r="DD15" s="886"/>
      <c r="DE15" s="372">
        <v>31</v>
      </c>
      <c r="DF15" s="373" t="s">
        <v>342</v>
      </c>
      <c r="DG15" s="372">
        <v>38710</v>
      </c>
      <c r="DH15" s="372">
        <v>8115</v>
      </c>
      <c r="DI15" s="372">
        <v>19760</v>
      </c>
      <c r="DJ15" s="372">
        <v>34680</v>
      </c>
    </row>
    <row r="16" spans="1:114" s="406" customFormat="1" ht="26.25" customHeight="1" x14ac:dyDescent="0.2">
      <c r="A16" s="667"/>
      <c r="B16" s="375">
        <v>128</v>
      </c>
      <c r="C16" s="421">
        <v>9</v>
      </c>
      <c r="D16" s="422" t="s">
        <v>137</v>
      </c>
      <c r="E16" s="423" t="s">
        <v>316</v>
      </c>
      <c r="F16" s="424"/>
      <c r="G16" s="425"/>
      <c r="H16" s="424"/>
      <c r="I16" s="425"/>
      <c r="J16" s="424"/>
      <c r="K16" s="425"/>
      <c r="L16" s="424"/>
      <c r="M16" s="425"/>
      <c r="N16" s="424"/>
      <c r="O16" s="425"/>
      <c r="P16" s="424"/>
      <c r="Q16" s="425"/>
      <c r="R16" s="424"/>
      <c r="S16" s="425"/>
      <c r="T16" s="424"/>
      <c r="U16" s="425"/>
      <c r="V16" s="424"/>
      <c r="W16" s="425"/>
      <c r="X16" s="424"/>
      <c r="Y16" s="425"/>
      <c r="Z16" s="424"/>
      <c r="AA16" s="425"/>
      <c r="AB16" s="424"/>
      <c r="AC16" s="425"/>
      <c r="AD16" s="424"/>
      <c r="AE16" s="425"/>
      <c r="AF16" s="424"/>
      <c r="AG16" s="425"/>
      <c r="AH16" s="424"/>
      <c r="AI16" s="425"/>
      <c r="AJ16" s="424"/>
      <c r="AK16" s="425"/>
      <c r="AL16" s="424"/>
      <c r="AM16" s="425"/>
      <c r="AN16" s="424"/>
      <c r="AO16" s="425"/>
      <c r="AP16" s="424"/>
      <c r="AQ16" s="425"/>
      <c r="AR16" s="424"/>
      <c r="AS16" s="425"/>
      <c r="AT16" s="424"/>
      <c r="AU16" s="425"/>
      <c r="AV16" s="424"/>
      <c r="AW16" s="425"/>
      <c r="AX16" s="424"/>
      <c r="AY16" s="425"/>
      <c r="AZ16" s="424"/>
      <c r="BA16" s="425"/>
      <c r="BB16" s="424"/>
      <c r="BC16" s="425"/>
      <c r="BD16" s="886"/>
      <c r="BE16" s="654"/>
      <c r="BF16" s="426">
        <v>9</v>
      </c>
      <c r="BG16" s="420" t="s">
        <v>343</v>
      </c>
      <c r="BH16" s="398" t="s">
        <v>319</v>
      </c>
      <c r="BI16" s="409" t="str">
        <f t="shared" si="20"/>
        <v>N/A</v>
      </c>
      <c r="BJ16" s="410" t="s">
        <v>320</v>
      </c>
      <c r="BK16" s="426" t="str">
        <f t="shared" si="21"/>
        <v>N/A</v>
      </c>
      <c r="BL16" s="417"/>
      <c r="BM16" s="389" t="str">
        <f t="shared" si="22"/>
        <v>N/A</v>
      </c>
      <c r="BN16" s="410"/>
      <c r="BO16" s="416" t="str">
        <f t="shared" si="0"/>
        <v>N/A</v>
      </c>
      <c r="BP16" s="417"/>
      <c r="BQ16" s="416" t="str">
        <f t="shared" si="1"/>
        <v>N/A</v>
      </c>
      <c r="BR16" s="417"/>
      <c r="BS16" s="416" t="str">
        <f t="shared" si="2"/>
        <v>N/A</v>
      </c>
      <c r="BT16" s="417"/>
      <c r="BU16" s="416" t="str">
        <f t="shared" si="3"/>
        <v>N/A</v>
      </c>
      <c r="BV16" s="417"/>
      <c r="BW16" s="416" t="str">
        <f t="shared" si="4"/>
        <v>N/A</v>
      </c>
      <c r="BX16" s="417"/>
      <c r="BY16" s="416" t="str">
        <f t="shared" si="5"/>
        <v>N/A</v>
      </c>
      <c r="BZ16" s="417"/>
      <c r="CA16" s="416" t="str">
        <f t="shared" si="6"/>
        <v>N/A</v>
      </c>
      <c r="CB16" s="417"/>
      <c r="CC16" s="416" t="str">
        <f t="shared" si="7"/>
        <v>N/A</v>
      </c>
      <c r="CD16" s="417"/>
      <c r="CE16" s="416" t="str">
        <f t="shared" si="8"/>
        <v>N/A</v>
      </c>
      <c r="CF16" s="417"/>
      <c r="CG16" s="389" t="str">
        <f t="shared" si="9"/>
        <v>N/A</v>
      </c>
      <c r="CH16" s="410"/>
      <c r="CI16" s="389" t="str">
        <f t="shared" si="10"/>
        <v>N/A</v>
      </c>
      <c r="CJ16" s="410"/>
      <c r="CK16" s="389" t="str">
        <f t="shared" si="11"/>
        <v>N/A</v>
      </c>
      <c r="CL16" s="410"/>
      <c r="CM16" s="389" t="str">
        <f t="shared" si="12"/>
        <v>N/A</v>
      </c>
      <c r="CN16" s="410"/>
      <c r="CO16" s="389" t="str">
        <f t="shared" si="13"/>
        <v>N/A</v>
      </c>
      <c r="CP16" s="410"/>
      <c r="CQ16" s="389" t="str">
        <f t="shared" si="14"/>
        <v>N/A</v>
      </c>
      <c r="CR16" s="410"/>
      <c r="CS16" s="389" t="str">
        <f t="shared" si="15"/>
        <v>N/A</v>
      </c>
      <c r="CT16" s="410"/>
      <c r="CU16" s="389" t="str">
        <f t="shared" si="16"/>
        <v>N/A</v>
      </c>
      <c r="CV16" s="410"/>
      <c r="CW16" s="389" t="str">
        <f t="shared" si="17"/>
        <v>N/A</v>
      </c>
      <c r="CX16" s="410"/>
      <c r="CY16" s="389" t="str">
        <f t="shared" si="18"/>
        <v>N/A</v>
      </c>
      <c r="CZ16" s="410"/>
      <c r="DA16" s="389" t="str">
        <f t="shared" si="19"/>
        <v>N/A</v>
      </c>
      <c r="DB16" s="410"/>
      <c r="DC16" s="389" t="str">
        <f>IF(OR(ISBLANK(BB16),ISBLANK(AZ16)),"N/A",IF(ABS((BB16-AZ16)/AZ16)&gt;0.25,"&gt; 25%","ok"))</f>
        <v>N/A</v>
      </c>
      <c r="DD16" s="886"/>
      <c r="DE16" s="372">
        <v>44</v>
      </c>
      <c r="DF16" s="373" t="s">
        <v>344</v>
      </c>
      <c r="DG16" s="372">
        <v>17930</v>
      </c>
      <c r="DH16" s="372">
        <v>700</v>
      </c>
      <c r="DI16" s="372">
        <v>0</v>
      </c>
      <c r="DJ16" s="372">
        <v>700</v>
      </c>
    </row>
    <row r="17" spans="1:117" s="406" customFormat="1" ht="8.25" customHeight="1" x14ac:dyDescent="0.2">
      <c r="A17" s="374"/>
      <c r="B17" s="654"/>
      <c r="C17" s="886"/>
      <c r="D17" s="886"/>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6"/>
      <c r="AK17" s="886"/>
      <c r="AL17" s="886"/>
      <c r="AM17" s="886"/>
      <c r="AN17" s="886"/>
      <c r="AO17" s="886"/>
      <c r="AP17" s="886"/>
      <c r="AQ17" s="886"/>
      <c r="AR17" s="886"/>
      <c r="AS17" s="886"/>
      <c r="AT17" s="886"/>
      <c r="AU17" s="886"/>
      <c r="AV17" s="886"/>
      <c r="AW17" s="886"/>
      <c r="AX17" s="886"/>
      <c r="AY17" s="886"/>
      <c r="AZ17" s="886"/>
      <c r="BA17" s="886"/>
      <c r="BB17" s="886"/>
      <c r="BC17" s="886"/>
      <c r="BD17" s="886"/>
      <c r="BE17" s="654"/>
      <c r="BF17" s="427"/>
      <c r="BG17" s="428"/>
      <c r="BH17" s="429"/>
      <c r="BI17" s="427"/>
      <c r="BJ17" s="430"/>
      <c r="BK17" s="427"/>
      <c r="BL17" s="430"/>
      <c r="BM17" s="429"/>
      <c r="BN17" s="430"/>
      <c r="BO17" s="430"/>
      <c r="BP17" s="430"/>
      <c r="BQ17" s="430"/>
      <c r="BR17" s="430"/>
      <c r="BS17" s="430"/>
      <c r="BT17" s="430"/>
      <c r="BU17" s="429"/>
      <c r="BV17" s="430"/>
      <c r="BW17" s="429"/>
      <c r="BX17" s="430"/>
      <c r="BY17" s="429"/>
      <c r="BZ17" s="430"/>
      <c r="CA17" s="429"/>
      <c r="CB17" s="430"/>
      <c r="CC17" s="429"/>
      <c r="CD17" s="430"/>
      <c r="CE17" s="429"/>
      <c r="CF17" s="430"/>
      <c r="CG17" s="429"/>
      <c r="CH17" s="430"/>
      <c r="CI17" s="429"/>
      <c r="CJ17" s="430"/>
      <c r="CK17" s="429"/>
      <c r="CL17" s="430"/>
      <c r="CM17" s="429"/>
      <c r="CN17" s="430"/>
      <c r="CO17" s="429"/>
      <c r="CP17" s="430"/>
      <c r="CQ17" s="429"/>
      <c r="CR17" s="430"/>
      <c r="CS17" s="429"/>
      <c r="CT17" s="430"/>
      <c r="CU17" s="429"/>
      <c r="CV17" s="430"/>
      <c r="CW17" s="429"/>
      <c r="CX17" s="430"/>
      <c r="CY17" s="429"/>
      <c r="CZ17" s="430"/>
      <c r="DA17" s="429"/>
      <c r="DB17" s="430"/>
      <c r="DC17" s="429"/>
      <c r="DD17" s="886"/>
      <c r="DE17" s="372">
        <v>48</v>
      </c>
      <c r="DF17" s="373" t="s">
        <v>345</v>
      </c>
      <c r="DG17" s="372">
        <v>64</v>
      </c>
      <c r="DH17" s="372">
        <v>4</v>
      </c>
      <c r="DI17" s="372">
        <v>0</v>
      </c>
      <c r="DJ17" s="372">
        <v>116</v>
      </c>
      <c r="DK17" s="886"/>
      <c r="DL17" s="886"/>
      <c r="DM17" s="886"/>
    </row>
    <row r="18" spans="1:117" s="382" customFormat="1" ht="6.75" customHeight="1" x14ac:dyDescent="0.2">
      <c r="A18" s="307"/>
      <c r="B18" s="375"/>
      <c r="C18" s="431"/>
      <c r="D18" s="432"/>
      <c r="E18" s="431"/>
      <c r="G18" s="431"/>
      <c r="BE18" s="383"/>
      <c r="BF18" s="318"/>
      <c r="BG18" s="318"/>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318"/>
      <c r="CD18" s="318"/>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E18" s="372">
        <v>50</v>
      </c>
      <c r="DF18" s="373" t="s">
        <v>346</v>
      </c>
      <c r="DG18" s="372">
        <v>393600</v>
      </c>
      <c r="DH18" s="372">
        <v>105000</v>
      </c>
      <c r="DI18" s="372">
        <v>1122000</v>
      </c>
      <c r="DJ18" s="372">
        <v>1227000</v>
      </c>
    </row>
    <row r="19" spans="1:117" ht="5.45" customHeight="1" x14ac:dyDescent="0.2">
      <c r="AU19" s="437"/>
      <c r="AY19" s="437"/>
      <c r="BF19" s="358" t="s">
        <v>347</v>
      </c>
      <c r="DE19" s="372">
        <v>52</v>
      </c>
      <c r="DF19" s="373" t="s">
        <v>348</v>
      </c>
      <c r="DG19" s="372">
        <v>611.5</v>
      </c>
      <c r="DH19" s="372">
        <v>80</v>
      </c>
      <c r="DI19" s="372">
        <v>0</v>
      </c>
      <c r="DJ19" s="372">
        <v>80</v>
      </c>
    </row>
    <row r="20" spans="1:117" ht="15.75" customHeight="1" x14ac:dyDescent="0.25">
      <c r="C20" s="438" t="s">
        <v>349</v>
      </c>
      <c r="D20" s="439"/>
      <c r="E20" s="440"/>
      <c r="F20" s="438"/>
      <c r="G20" s="354"/>
      <c r="H20" s="441"/>
      <c r="I20" s="442"/>
      <c r="J20" s="441"/>
      <c r="K20" s="442"/>
      <c r="L20" s="442"/>
      <c r="M20" s="442"/>
      <c r="N20" s="442"/>
      <c r="O20" s="442"/>
      <c r="P20" s="442"/>
      <c r="Q20" s="442"/>
      <c r="R20" s="441"/>
      <c r="S20" s="442"/>
      <c r="T20" s="441"/>
      <c r="U20" s="442"/>
      <c r="V20" s="441"/>
      <c r="W20" s="354"/>
      <c r="X20" s="441"/>
      <c r="Y20" s="354"/>
      <c r="Z20" s="441"/>
      <c r="AA20" s="354"/>
      <c r="AB20" s="441"/>
      <c r="AC20" s="354"/>
      <c r="AD20" s="441"/>
      <c r="AE20" s="354"/>
      <c r="AF20" s="441"/>
      <c r="AG20" s="354"/>
      <c r="AH20" s="441"/>
      <c r="AI20" s="442"/>
      <c r="AJ20" s="441"/>
      <c r="AK20" s="354"/>
      <c r="AL20" s="441"/>
      <c r="AM20" s="354"/>
      <c r="AN20" s="441"/>
      <c r="AO20" s="354"/>
      <c r="AP20" s="354"/>
      <c r="AQ20" s="354"/>
      <c r="AR20" s="354"/>
      <c r="AS20" s="354"/>
      <c r="AT20" s="441"/>
      <c r="AU20" s="329"/>
      <c r="AV20" s="330"/>
      <c r="AW20" s="330"/>
      <c r="AX20" s="441"/>
      <c r="AY20" s="329"/>
      <c r="AZ20" s="330"/>
      <c r="BA20" s="330"/>
      <c r="BB20" s="330"/>
      <c r="BC20" s="330"/>
      <c r="BD20" s="330"/>
      <c r="BF20" s="364" t="s">
        <v>310</v>
      </c>
      <c r="BG20" s="364" t="s">
        <v>311</v>
      </c>
      <c r="BH20" s="365" t="s">
        <v>312</v>
      </c>
      <c r="BI20" s="364" t="s">
        <v>313</v>
      </c>
      <c r="BJ20" s="365">
        <v>1990</v>
      </c>
      <c r="BK20" s="365">
        <v>1995</v>
      </c>
      <c r="BL20" s="366"/>
      <c r="BM20" s="365">
        <v>1996</v>
      </c>
      <c r="BN20" s="443"/>
      <c r="BO20" s="444">
        <v>1997</v>
      </c>
      <c r="BP20" s="443"/>
      <c r="BQ20" s="444">
        <v>1998</v>
      </c>
      <c r="BR20" s="443"/>
      <c r="BS20" s="444">
        <v>1999</v>
      </c>
      <c r="BT20" s="443"/>
      <c r="BU20" s="444">
        <v>2000</v>
      </c>
      <c r="BV20" s="443"/>
      <c r="BW20" s="444">
        <v>2001</v>
      </c>
      <c r="BX20" s="443"/>
      <c r="BY20" s="444">
        <v>2002</v>
      </c>
      <c r="BZ20" s="443"/>
      <c r="CA20" s="444">
        <v>2003</v>
      </c>
      <c r="CB20" s="443"/>
      <c r="CC20" s="444">
        <v>2004</v>
      </c>
      <c r="CD20" s="443"/>
      <c r="CE20" s="444">
        <v>2005</v>
      </c>
      <c r="CF20" s="443"/>
      <c r="CG20" s="444">
        <v>2006</v>
      </c>
      <c r="CH20" s="443"/>
      <c r="CI20" s="444">
        <v>2007</v>
      </c>
      <c r="CJ20" s="443"/>
      <c r="CK20" s="444">
        <v>2008</v>
      </c>
      <c r="CL20" s="443"/>
      <c r="CM20" s="444">
        <v>2009</v>
      </c>
      <c r="CN20" s="443"/>
      <c r="CO20" s="444">
        <v>2010</v>
      </c>
      <c r="CP20" s="443"/>
      <c r="CQ20" s="444">
        <v>2011</v>
      </c>
      <c r="CR20" s="443"/>
      <c r="CS20" s="444">
        <v>2012</v>
      </c>
      <c r="CT20" s="445"/>
      <c r="CU20" s="444">
        <v>2013</v>
      </c>
      <c r="CV20" s="443"/>
      <c r="CW20" s="444">
        <v>2014</v>
      </c>
      <c r="CX20" s="443"/>
      <c r="CY20" s="444">
        <v>2015</v>
      </c>
      <c r="CZ20" s="443"/>
      <c r="DA20" s="444">
        <v>2016</v>
      </c>
      <c r="DB20" s="443"/>
      <c r="DC20" s="444">
        <v>2017</v>
      </c>
      <c r="DE20" s="372">
        <v>112</v>
      </c>
      <c r="DF20" s="373" t="s">
        <v>350</v>
      </c>
      <c r="DG20" s="372">
        <v>128300.00000000001</v>
      </c>
      <c r="DH20" s="372">
        <v>34000</v>
      </c>
      <c r="DI20" s="372">
        <v>23900</v>
      </c>
      <c r="DJ20" s="372">
        <v>57900</v>
      </c>
    </row>
    <row r="21" spans="1:117" ht="15" customHeight="1" x14ac:dyDescent="0.2">
      <c r="C21" s="446" t="s">
        <v>351</v>
      </c>
      <c r="D21" s="967" t="s">
        <v>352</v>
      </c>
      <c r="E21" s="967"/>
      <c r="F21" s="967"/>
      <c r="G21" s="967"/>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967"/>
      <c r="AM21" s="967"/>
      <c r="AN21" s="967"/>
      <c r="AO21" s="967"/>
      <c r="AP21" s="967"/>
      <c r="AQ21" s="967"/>
      <c r="AR21" s="967"/>
      <c r="AS21" s="967"/>
      <c r="AT21" s="967"/>
      <c r="AU21" s="967"/>
      <c r="AV21" s="967"/>
      <c r="AW21" s="967"/>
      <c r="AX21" s="967"/>
      <c r="AY21" s="967"/>
      <c r="AZ21" s="967"/>
      <c r="BA21" s="967"/>
      <c r="BB21" s="967"/>
      <c r="BC21" s="967"/>
      <c r="BD21" s="967"/>
      <c r="BF21" s="384">
        <v>3</v>
      </c>
      <c r="BG21" s="397" t="s">
        <v>327</v>
      </c>
      <c r="BH21" s="396" t="s">
        <v>319</v>
      </c>
      <c r="BI21" s="396">
        <f>F10</f>
        <v>110936.08294117647</v>
      </c>
      <c r="BJ21" s="396">
        <f>H10</f>
        <v>0</v>
      </c>
      <c r="BK21" s="396">
        <f>J10</f>
        <v>0</v>
      </c>
      <c r="BL21" s="396"/>
      <c r="BM21" s="396">
        <f>L10</f>
        <v>0</v>
      </c>
      <c r="BN21" s="396"/>
      <c r="BO21" s="396">
        <f>N10</f>
        <v>0</v>
      </c>
      <c r="BP21" s="396"/>
      <c r="BQ21" s="396">
        <f>P10</f>
        <v>0</v>
      </c>
      <c r="BR21" s="396"/>
      <c r="BS21" s="396">
        <f>R10</f>
        <v>0</v>
      </c>
      <c r="BT21" s="396"/>
      <c r="BU21" s="396">
        <f>T10</f>
        <v>0</v>
      </c>
      <c r="BV21" s="396"/>
      <c r="BW21" s="396">
        <f>V10</f>
        <v>109980.85999999999</v>
      </c>
      <c r="BX21" s="396"/>
      <c r="BY21" s="396">
        <f>X10</f>
        <v>109144.08000000002</v>
      </c>
      <c r="BZ21" s="396"/>
      <c r="CA21" s="396">
        <f>Z10</f>
        <v>114064.38999999998</v>
      </c>
      <c r="CB21" s="396"/>
      <c r="CC21" s="396">
        <f>AB10</f>
        <v>117158.33000000002</v>
      </c>
      <c r="CD21" s="396"/>
      <c r="CE21" s="396">
        <f>AD10</f>
        <v>111939.10999999999</v>
      </c>
      <c r="CF21" s="396"/>
      <c r="CG21" s="396">
        <f>AF10</f>
        <v>104074.66999999998</v>
      </c>
      <c r="CH21" s="396"/>
      <c r="CI21" s="396">
        <f>AH10</f>
        <v>119087.35999999999</v>
      </c>
      <c r="CJ21" s="396"/>
      <c r="CK21" s="396">
        <f>AJ10</f>
        <v>121639.81</v>
      </c>
      <c r="CL21" s="396"/>
      <c r="CM21" s="396">
        <f>AL10</f>
        <v>106538.54000000001</v>
      </c>
      <c r="CN21" s="396"/>
      <c r="CO21" s="396">
        <f>AN10</f>
        <v>136020.57</v>
      </c>
      <c r="CP21" s="396"/>
      <c r="CQ21" s="396">
        <f>AP10</f>
        <v>110256.01000000001</v>
      </c>
      <c r="CR21" s="396"/>
      <c r="CS21" s="396">
        <f>AR10</f>
        <v>95862.79</v>
      </c>
      <c r="CT21" s="396"/>
      <c r="CU21" s="396">
        <f>AT10</f>
        <v>96053.949999999983</v>
      </c>
      <c r="CV21" s="399"/>
      <c r="CW21" s="396">
        <f>AV10</f>
        <v>112310.93</v>
      </c>
      <c r="CX21" s="396"/>
      <c r="CY21" s="396">
        <f>AX10</f>
        <v>106960.05000000002</v>
      </c>
      <c r="CZ21" s="399"/>
      <c r="DA21" s="396">
        <f>AZ10</f>
        <v>104994.49</v>
      </c>
      <c r="DB21" s="396"/>
      <c r="DC21" s="396">
        <f>BB10</f>
        <v>109827.47</v>
      </c>
      <c r="DE21" s="372">
        <v>84</v>
      </c>
      <c r="DF21" s="373" t="s">
        <v>353</v>
      </c>
      <c r="DG21" s="372">
        <v>39160</v>
      </c>
      <c r="DH21" s="372">
        <v>15260</v>
      </c>
      <c r="DI21" s="372">
        <v>6042</v>
      </c>
      <c r="DJ21" s="372">
        <v>21730</v>
      </c>
    </row>
    <row r="22" spans="1:117" ht="14.45" customHeight="1" x14ac:dyDescent="0.2">
      <c r="A22" s="447"/>
      <c r="C22" s="446" t="s">
        <v>351</v>
      </c>
      <c r="D22" s="967" t="s">
        <v>354</v>
      </c>
      <c r="E22" s="967"/>
      <c r="F22" s="967"/>
      <c r="G22" s="967"/>
      <c r="H22" s="967"/>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967"/>
      <c r="AL22" s="967"/>
      <c r="AM22" s="967"/>
      <c r="AN22" s="967"/>
      <c r="AO22" s="967"/>
      <c r="AP22" s="967"/>
      <c r="AQ22" s="967"/>
      <c r="AR22" s="967"/>
      <c r="AS22" s="967"/>
      <c r="AT22" s="967"/>
      <c r="AU22" s="967"/>
      <c r="AV22" s="967"/>
      <c r="AW22" s="967"/>
      <c r="AX22" s="967"/>
      <c r="AY22" s="967"/>
      <c r="AZ22" s="967"/>
      <c r="BA22" s="967"/>
      <c r="BB22" s="967"/>
      <c r="BC22" s="967"/>
      <c r="BD22" s="967"/>
      <c r="BF22" s="448">
        <v>10</v>
      </c>
      <c r="BG22" s="449" t="s">
        <v>355</v>
      </c>
      <c r="BH22" s="396" t="s">
        <v>319</v>
      </c>
      <c r="BI22" s="396">
        <f>(F8-F9)</f>
        <v>110936.08294117649</v>
      </c>
      <c r="BJ22" s="396">
        <f>(H8-H9)</f>
        <v>0</v>
      </c>
      <c r="BK22" s="396">
        <f>(J8-J9)</f>
        <v>0</v>
      </c>
      <c r="BL22" s="396"/>
      <c r="BM22" s="396">
        <f>(L8-L9)</f>
        <v>0</v>
      </c>
      <c r="BN22" s="396"/>
      <c r="BO22" s="396">
        <f>(N8-N9)</f>
        <v>0</v>
      </c>
      <c r="BP22" s="396"/>
      <c r="BQ22" s="396">
        <f>(P8-P9)</f>
        <v>0</v>
      </c>
      <c r="BR22" s="396"/>
      <c r="BS22" s="396">
        <f>(R8-R9)</f>
        <v>0</v>
      </c>
      <c r="BT22" s="396"/>
      <c r="BU22" s="396">
        <f>(T8-T9)</f>
        <v>0</v>
      </c>
      <c r="BV22" s="396"/>
      <c r="BW22" s="396">
        <f>(V8-V9)</f>
        <v>109980.85999999999</v>
      </c>
      <c r="BX22" s="396"/>
      <c r="BY22" s="396">
        <f>(X8-X9)</f>
        <v>109144.08000000002</v>
      </c>
      <c r="BZ22" s="396"/>
      <c r="CA22" s="396">
        <f>(Z8-Z9)</f>
        <v>114064.38999999998</v>
      </c>
      <c r="CB22" s="396"/>
      <c r="CC22" s="396">
        <f>(AB8-AB9)</f>
        <v>117158.33000000002</v>
      </c>
      <c r="CD22" s="396"/>
      <c r="CE22" s="396">
        <f>(AD8-AD9)</f>
        <v>111939.10999999999</v>
      </c>
      <c r="CF22" s="396"/>
      <c r="CG22" s="396">
        <f>(AF8-AF9)</f>
        <v>104074.66999999998</v>
      </c>
      <c r="CH22" s="396"/>
      <c r="CI22" s="396">
        <f>(AH8-AH9)</f>
        <v>119087.35999999999</v>
      </c>
      <c r="CJ22" s="396"/>
      <c r="CK22" s="396">
        <f>(AJ8-AJ9)</f>
        <v>121639.81</v>
      </c>
      <c r="CL22" s="396"/>
      <c r="CM22" s="396">
        <f>(AL8-AL9)</f>
        <v>106538.54000000001</v>
      </c>
      <c r="CN22" s="396"/>
      <c r="CO22" s="396">
        <f>(AN8-AN9)</f>
        <v>136020.57</v>
      </c>
      <c r="CP22" s="396"/>
      <c r="CQ22" s="396">
        <f>(AP8-AP9)</f>
        <v>110256.01000000001</v>
      </c>
      <c r="CR22" s="396"/>
      <c r="CS22" s="396">
        <f>(AR8-AR9)</f>
        <v>95862.79</v>
      </c>
      <c r="CT22" s="396"/>
      <c r="CU22" s="396">
        <f>(AT8-AT9)</f>
        <v>96053.949999999983</v>
      </c>
      <c r="CV22" s="399"/>
      <c r="CW22" s="396">
        <f>(AV8-AV9)</f>
        <v>112310.93</v>
      </c>
      <c r="CX22" s="396"/>
      <c r="CY22" s="396">
        <f>(AX8-AX9)</f>
        <v>106960.05000000002</v>
      </c>
      <c r="CZ22" s="399"/>
      <c r="DA22" s="396">
        <f>(AZ8-AZ9)</f>
        <v>104994.49</v>
      </c>
      <c r="DB22" s="396"/>
      <c r="DC22" s="396">
        <f>(BB8-BB9)</f>
        <v>109827.47</v>
      </c>
      <c r="DD22" s="450"/>
      <c r="DE22" s="372">
        <v>204</v>
      </c>
      <c r="DF22" s="373" t="s">
        <v>356</v>
      </c>
      <c r="DG22" s="372">
        <v>119200</v>
      </c>
      <c r="DH22" s="372">
        <v>10300</v>
      </c>
      <c r="DI22" s="372">
        <v>0</v>
      </c>
      <c r="DJ22" s="372">
        <v>26390</v>
      </c>
      <c r="DK22" s="450"/>
      <c r="DL22" s="450"/>
      <c r="DM22" s="450"/>
    </row>
    <row r="23" spans="1:117" ht="12" customHeight="1" x14ac:dyDescent="0.2">
      <c r="A23" s="447"/>
      <c r="B23" s="447"/>
      <c r="C23" s="446" t="s">
        <v>351</v>
      </c>
      <c r="D23" s="978" t="s">
        <v>357</v>
      </c>
      <c r="E23" s="978"/>
      <c r="F23" s="978"/>
      <c r="G23" s="978"/>
      <c r="H23" s="978"/>
      <c r="I23" s="978"/>
      <c r="J23" s="978"/>
      <c r="K23" s="978"/>
      <c r="L23" s="978"/>
      <c r="M23" s="978"/>
      <c r="N23" s="978"/>
      <c r="O23" s="978"/>
      <c r="P23" s="978"/>
      <c r="Q23" s="978"/>
      <c r="R23" s="978"/>
      <c r="S23" s="978"/>
      <c r="T23" s="978"/>
      <c r="U23" s="978"/>
      <c r="V23" s="978"/>
      <c r="W23" s="978"/>
      <c r="X23" s="978"/>
      <c r="Y23" s="978"/>
      <c r="Z23" s="978"/>
      <c r="AA23" s="978"/>
      <c r="AB23" s="978"/>
      <c r="AC23" s="978"/>
      <c r="AD23" s="978"/>
      <c r="AE23" s="978"/>
      <c r="AF23" s="978"/>
      <c r="AG23" s="978"/>
      <c r="AH23" s="978"/>
      <c r="AI23" s="978"/>
      <c r="AJ23" s="978"/>
      <c r="AK23" s="978"/>
      <c r="AL23" s="978"/>
      <c r="AM23" s="978"/>
      <c r="AN23" s="978"/>
      <c r="AO23" s="978"/>
      <c r="AP23" s="978"/>
      <c r="AQ23" s="978"/>
      <c r="AR23" s="978"/>
      <c r="AS23" s="978"/>
      <c r="AT23" s="978"/>
      <c r="AU23" s="978"/>
      <c r="AV23" s="978"/>
      <c r="AW23" s="978"/>
      <c r="AX23" s="978"/>
      <c r="AY23" s="978"/>
      <c r="AZ23" s="978"/>
      <c r="BA23" s="978"/>
      <c r="BB23" s="978"/>
      <c r="BC23" s="978"/>
      <c r="BD23" s="978"/>
      <c r="BE23" s="350"/>
      <c r="BF23" s="451" t="s">
        <v>358</v>
      </c>
      <c r="BG23" s="449" t="s">
        <v>359</v>
      </c>
      <c r="BH23" s="396"/>
      <c r="BI23" s="396" t="str">
        <f>IF(OR(ISBLANK(F8),ISBLANK(F9),ISBLANK(F10)),"N/A",IF((BI21=BI22),"ok","&lt;&gt;"))</f>
        <v>ok</v>
      </c>
      <c r="BJ23" s="396" t="str">
        <f>IF(OR(ISBLANK(H8),ISBLANK(H9),ISBLANK(H10)),"N/A",IF((BJ21=BJ22),"ok","&lt;&gt;"))</f>
        <v>N/A</v>
      </c>
      <c r="BK23" s="396" t="str">
        <f>IF(OR(ISBLANK(P8),ISBLANK(P9),ISBLANK(P10)),"N/A",IF((BK21=BK22),"ok","&lt;&gt;"))</f>
        <v>N/A</v>
      </c>
      <c r="BL23" s="396"/>
      <c r="BM23" s="396" t="str">
        <f>IF(OR(ISBLANK(L8),ISBLANK(L9),ISBLANK(L10)),"N/A",IF((BM21=BM22),"ok","&lt;&gt;"))</f>
        <v>N/A</v>
      </c>
      <c r="BN23" s="396"/>
      <c r="BO23" s="396" t="str">
        <f>IF(OR(ISBLANK(Q8),ISBLANK(Q9),ISBLANK(Q10)),"N/A",IF((BO21=BO22),"ok","&lt;&gt;"))</f>
        <v>N/A</v>
      </c>
      <c r="BP23" s="396"/>
      <c r="BQ23" s="396" t="str">
        <f>IF(OR(ISBLANK(S8),ISBLANK(S9),ISBLANK(S10)),"N/A",IF((BQ21=BQ22),"ok","&lt;&gt;"))</f>
        <v>N/A</v>
      </c>
      <c r="BR23" s="396"/>
      <c r="BS23" s="396" t="str">
        <f>IF(OR(ISBLANK(R8),ISBLANK(R9),ISBLANK(R10)),"N/A",IF((BS21=BS22),"ok","&lt;&gt;"))</f>
        <v>N/A</v>
      </c>
      <c r="BT23" s="396"/>
      <c r="BU23" s="396" t="str">
        <f>IF(OR(ISBLANK(T8),ISBLANK(T9),ISBLANK(T10)),"N/A",IF((BU21=BU22),"ok","&lt;&gt;"))</f>
        <v>N/A</v>
      </c>
      <c r="BV23" s="396"/>
      <c r="BW23" s="396" t="str">
        <f>IF(OR(ISBLANK(V8),ISBLANK(V9),ISBLANK(V10)),"N/A",IF((BW21=BW22),"ok","&lt;&gt;"))</f>
        <v>ok</v>
      </c>
      <c r="BX23" s="396"/>
      <c r="BY23" s="396" t="str">
        <f>IF(OR(ISBLANK(X8),ISBLANK(X9),ISBLANK(X10)),"N/A",IF((BY21=BY22),"ok","&lt;&gt;"))</f>
        <v>ok</v>
      </c>
      <c r="BZ23" s="396"/>
      <c r="CA23" s="396" t="str">
        <f>IF(OR(ISBLANK(Z8),ISBLANK(Z9),ISBLANK(Z10)),"N/A",IF((CA21=CA22),"ok","&lt;&gt;"))</f>
        <v>ok</v>
      </c>
      <c r="CB23" s="396"/>
      <c r="CC23" s="396" t="str">
        <f>IF(OR(ISBLANK(AB8),ISBLANK(AB9),ISBLANK(AB10)),"N/A",IF((CC21=CC22),"ok","&lt;&gt;"))</f>
        <v>ok</v>
      </c>
      <c r="CD23" s="396"/>
      <c r="CE23" s="396" t="str">
        <f>IF(OR(ISBLANK(AD8),ISBLANK(AD9),ISBLANK(AD10)),"N/A",IF((CE21=CE22),"ok","&lt;&gt;"))</f>
        <v>ok</v>
      </c>
      <c r="CF23" s="396"/>
      <c r="CG23" s="396" t="str">
        <f>IF(OR(ISBLANK(AF8),ISBLANK(AF9),ISBLANK(AF10)),"N/A",IF((CG21=CG22),"ok","&lt;&gt;"))</f>
        <v>ok</v>
      </c>
      <c r="CH23" s="396"/>
      <c r="CI23" s="396" t="str">
        <f>IF(OR(ISBLANK(AH8),ISBLANK(AH9),ISBLANK(AH10)),"N/A",IF((CI21=CI22),"ok","&lt;&gt;"))</f>
        <v>ok</v>
      </c>
      <c r="CJ23" s="396"/>
      <c r="CK23" s="396" t="str">
        <f>IF(OR(ISBLANK(AJ8),ISBLANK(AJ9),ISBLANK(AJ10)),"N/A",IF((CK21=CK22),"ok","&lt;&gt;"))</f>
        <v>ok</v>
      </c>
      <c r="CL23" s="396"/>
      <c r="CM23" s="396" t="str">
        <f>IF(OR(ISBLANK(AL8),ISBLANK(AL9),ISBLANK(AL10)),"N/A",IF((CM21=CM22),"ok","&lt;&gt;"))</f>
        <v>ok</v>
      </c>
      <c r="CN23" s="396"/>
      <c r="CO23" s="396" t="str">
        <f>IF(OR(ISBLANK(AN8),ISBLANK(AN9),ISBLANK(AN10)),"N/A",IF((CO21=CO22),"ok","&lt;&gt;"))</f>
        <v>ok</v>
      </c>
      <c r="CP23" s="396"/>
      <c r="CQ23" s="396" t="str">
        <f>IF(OR(ISBLANK(AP8),ISBLANK(AP9),ISBLANK(AP10)),"N/A",IF((CQ21=CQ22),"ok","&lt;&gt;"))</f>
        <v>ok</v>
      </c>
      <c r="CR23" s="396"/>
      <c r="CS23" s="396" t="str">
        <f>IF(OR(ISBLANK(AR8),ISBLANK(AR9),ISBLANK(AR10)),"N/A",IF((CS21=CS22),"ok","&lt;&gt;"))</f>
        <v>ok</v>
      </c>
      <c r="CT23" s="396"/>
      <c r="CU23" s="396" t="str">
        <f>IF(OR(ISBLANK(AT8),ISBLANK(AT9),ISBLANK(AT10)),"N/A",IF((CU21=CU22),"ok","&lt;&gt;"))</f>
        <v>ok</v>
      </c>
      <c r="CV23" s="399"/>
      <c r="CW23" s="396" t="str">
        <f>IF(OR(ISBLANK(AV8),ISBLANK(AV9),ISBLANK(AV10)),"N/A",IF((CW21=CW22),"ok","&lt;&gt;"))</f>
        <v>ok</v>
      </c>
      <c r="CX23" s="396"/>
      <c r="CY23" s="396" t="str">
        <f>IF(OR(ISBLANK(AX8),ISBLANK(AX9),ISBLANK(AX10)),"N/A",IF((CY21=CY22),"ok","&lt;&gt;"))</f>
        <v>ok</v>
      </c>
      <c r="CZ23" s="399"/>
      <c r="DA23" s="396" t="str">
        <f>IF(OR(ISBLANK(AZ8),ISBLANK(AZ9),ISBLANK(AZ10)),"N/A",IF((DA21=DA22),"ok","&lt;&gt;"))</f>
        <v>ok</v>
      </c>
      <c r="DB23" s="396"/>
      <c r="DC23" s="396" t="str">
        <f>IF(OR(ISBLANK(BB8),ISBLANK(BB9),ISBLANK(BB10)),"N/A",IF((DC21=DC22),"ok","&lt;&gt;"))</f>
        <v>ok</v>
      </c>
      <c r="DD23" s="450"/>
      <c r="DE23" s="372">
        <v>60</v>
      </c>
      <c r="DF23" s="373" t="s">
        <v>360</v>
      </c>
      <c r="DG23" s="372"/>
      <c r="DH23" s="372"/>
      <c r="DI23" s="372"/>
      <c r="DJ23" s="372"/>
      <c r="DK23" s="450"/>
      <c r="DL23" s="450"/>
      <c r="DM23" s="450"/>
    </row>
    <row r="24" spans="1:117" ht="22.5" customHeight="1" x14ac:dyDescent="0.2">
      <c r="A24" s="447"/>
      <c r="B24" s="447"/>
      <c r="C24" s="446" t="s">
        <v>351</v>
      </c>
      <c r="D24" s="967" t="s">
        <v>361</v>
      </c>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967"/>
      <c r="AM24" s="967"/>
      <c r="AN24" s="967"/>
      <c r="AO24" s="967"/>
      <c r="AP24" s="967"/>
      <c r="AQ24" s="967"/>
      <c r="AR24" s="967"/>
      <c r="AS24" s="967"/>
      <c r="AT24" s="967"/>
      <c r="AU24" s="967"/>
      <c r="AV24" s="967"/>
      <c r="AW24" s="967"/>
      <c r="AX24" s="967"/>
      <c r="AY24" s="967"/>
      <c r="AZ24" s="967"/>
      <c r="BA24" s="967"/>
      <c r="BB24" s="967"/>
      <c r="BC24" s="967"/>
      <c r="BD24" s="967"/>
      <c r="BE24" s="887"/>
      <c r="BF24" s="384">
        <v>5</v>
      </c>
      <c r="BG24" s="407" t="s">
        <v>333</v>
      </c>
      <c r="BH24" s="396" t="s">
        <v>319</v>
      </c>
      <c r="BI24" s="396">
        <f>F12</f>
        <v>110936.08294117647</v>
      </c>
      <c r="BJ24" s="396">
        <f>H12</f>
        <v>0</v>
      </c>
      <c r="BK24" s="396">
        <f>P12</f>
        <v>0</v>
      </c>
      <c r="BL24" s="396"/>
      <c r="BM24" s="396">
        <f>L12</f>
        <v>0</v>
      </c>
      <c r="BN24" s="396"/>
      <c r="BO24" s="396">
        <f>Q12</f>
        <v>0</v>
      </c>
      <c r="BP24" s="396"/>
      <c r="BQ24" s="396">
        <f>S12</f>
        <v>0</v>
      </c>
      <c r="BR24" s="396"/>
      <c r="BS24" s="396">
        <f>R12</f>
        <v>0</v>
      </c>
      <c r="BT24" s="396"/>
      <c r="BU24" s="396">
        <f>T12</f>
        <v>0</v>
      </c>
      <c r="BV24" s="396"/>
      <c r="BW24" s="396">
        <f>V12</f>
        <v>109980.85999999999</v>
      </c>
      <c r="BX24" s="396"/>
      <c r="BY24" s="396">
        <f>X12</f>
        <v>109144.08000000002</v>
      </c>
      <c r="BZ24" s="396"/>
      <c r="CA24" s="396">
        <f>Z12</f>
        <v>114064.38999999998</v>
      </c>
      <c r="CB24" s="396"/>
      <c r="CC24" s="396">
        <f>AB12</f>
        <v>117158.33000000002</v>
      </c>
      <c r="CD24" s="396"/>
      <c r="CE24" s="396">
        <f>AD12</f>
        <v>111939.10999999999</v>
      </c>
      <c r="CF24" s="396"/>
      <c r="CG24" s="396">
        <f>AF12</f>
        <v>104074.66999999998</v>
      </c>
      <c r="CH24" s="396"/>
      <c r="CI24" s="396">
        <f>AH12</f>
        <v>119087.35999999999</v>
      </c>
      <c r="CJ24" s="396"/>
      <c r="CK24" s="396">
        <f>AJ12</f>
        <v>121639.81</v>
      </c>
      <c r="CL24" s="396"/>
      <c r="CM24" s="396">
        <f>AL12</f>
        <v>106538.54000000001</v>
      </c>
      <c r="CN24" s="396"/>
      <c r="CO24" s="396">
        <f>AN12</f>
        <v>136020.57</v>
      </c>
      <c r="CP24" s="396"/>
      <c r="CQ24" s="396">
        <f>AP12</f>
        <v>110256.01000000001</v>
      </c>
      <c r="CR24" s="396"/>
      <c r="CS24" s="396">
        <f>AR12</f>
        <v>95862.79</v>
      </c>
      <c r="CT24" s="396"/>
      <c r="CU24" s="396">
        <f>AT12</f>
        <v>96053.949999999983</v>
      </c>
      <c r="CV24" s="452"/>
      <c r="CW24" s="396">
        <f>AV12</f>
        <v>112310.93</v>
      </c>
      <c r="CX24" s="396"/>
      <c r="CY24" s="396">
        <f>AX12</f>
        <v>106960.05000000002</v>
      </c>
      <c r="CZ24" s="452"/>
      <c r="DA24" s="396">
        <f>AZ12</f>
        <v>104994.49</v>
      </c>
      <c r="DB24" s="396"/>
      <c r="DC24" s="396">
        <f>BB12</f>
        <v>109827.47</v>
      </c>
      <c r="DD24" s="450"/>
      <c r="DE24" s="372">
        <v>64</v>
      </c>
      <c r="DF24" s="373" t="s">
        <v>362</v>
      </c>
      <c r="DG24" s="372">
        <v>84460</v>
      </c>
      <c r="DH24" s="372">
        <v>78000</v>
      </c>
      <c r="DI24" s="372">
        <v>0</v>
      </c>
      <c r="DJ24" s="372">
        <v>78000</v>
      </c>
      <c r="DK24" s="450"/>
      <c r="DL24" s="450"/>
      <c r="DM24" s="450"/>
    </row>
    <row r="25" spans="1:117" ht="11.45" customHeight="1" x14ac:dyDescent="0.2">
      <c r="A25" s="447"/>
      <c r="B25" s="447"/>
      <c r="C25" s="446"/>
      <c r="D25" s="979"/>
      <c r="E25" s="978"/>
      <c r="F25" s="978"/>
      <c r="G25" s="978"/>
      <c r="H25" s="978"/>
      <c r="I25" s="978"/>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8"/>
      <c r="AI25" s="978"/>
      <c r="AJ25" s="978"/>
      <c r="AK25" s="978"/>
      <c r="AL25" s="978"/>
      <c r="AM25" s="978"/>
      <c r="AN25" s="978"/>
      <c r="AO25" s="978"/>
      <c r="AP25" s="978"/>
      <c r="AQ25" s="978"/>
      <c r="AR25" s="978"/>
      <c r="AS25" s="978"/>
      <c r="AT25" s="978"/>
      <c r="AU25" s="978"/>
      <c r="AV25" s="978"/>
      <c r="AW25" s="978"/>
      <c r="AX25" s="978"/>
      <c r="AY25" s="978"/>
      <c r="AZ25" s="978"/>
      <c r="BA25" s="978"/>
      <c r="BB25" s="978"/>
      <c r="BC25" s="978"/>
      <c r="BD25" s="978"/>
      <c r="BE25" s="350"/>
      <c r="BF25" s="448">
        <v>11</v>
      </c>
      <c r="BG25" s="449" t="s">
        <v>363</v>
      </c>
      <c r="BH25" s="396" t="s">
        <v>319</v>
      </c>
      <c r="BI25" s="396">
        <f>F10+F11</f>
        <v>110936.08294117647</v>
      </c>
      <c r="BJ25" s="396">
        <f>H10+H11</f>
        <v>0</v>
      </c>
      <c r="BK25" s="396">
        <f>P10+P11</f>
        <v>0</v>
      </c>
      <c r="BL25" s="396"/>
      <c r="BM25" s="396">
        <f>L10+L11</f>
        <v>0</v>
      </c>
      <c r="BN25" s="396"/>
      <c r="BO25" s="396">
        <f>Q10+Q11</f>
        <v>0</v>
      </c>
      <c r="BP25" s="396"/>
      <c r="BQ25" s="396">
        <f>S10+S11</f>
        <v>0</v>
      </c>
      <c r="BR25" s="396"/>
      <c r="BS25" s="396">
        <f>R10+R11</f>
        <v>0</v>
      </c>
      <c r="BT25" s="396"/>
      <c r="BU25" s="396">
        <f>T10+T11</f>
        <v>0</v>
      </c>
      <c r="BV25" s="396"/>
      <c r="BW25" s="396">
        <f>V10+V11</f>
        <v>109980.85999999999</v>
      </c>
      <c r="BX25" s="396"/>
      <c r="BY25" s="396">
        <f>X10+X11</f>
        <v>109144.08000000002</v>
      </c>
      <c r="BZ25" s="398"/>
      <c r="CA25" s="396">
        <f>Z10+Z11</f>
        <v>114064.38999999998</v>
      </c>
      <c r="CB25" s="396"/>
      <c r="CC25" s="396">
        <f>AB10+AB11</f>
        <v>117158.33000000002</v>
      </c>
      <c r="CD25" s="396"/>
      <c r="CE25" s="396">
        <f>AD10+AD11</f>
        <v>111939.10999999999</v>
      </c>
      <c r="CF25" s="396"/>
      <c r="CG25" s="396">
        <f>AF10+AF11</f>
        <v>104074.66999999998</v>
      </c>
      <c r="CH25" s="396"/>
      <c r="CI25" s="396">
        <f>AH10+AH11</f>
        <v>119087.35999999999</v>
      </c>
      <c r="CJ25" s="396"/>
      <c r="CK25" s="396">
        <f>AJ10+AJ11</f>
        <v>121639.81</v>
      </c>
      <c r="CL25" s="396"/>
      <c r="CM25" s="396">
        <f>AL10+AL11</f>
        <v>106538.54000000001</v>
      </c>
      <c r="CN25" s="396"/>
      <c r="CO25" s="396">
        <f>AN10+AN11</f>
        <v>136020.57</v>
      </c>
      <c r="CP25" s="396"/>
      <c r="CQ25" s="396">
        <f>AP10+AP11</f>
        <v>110256.01000000001</v>
      </c>
      <c r="CR25" s="396"/>
      <c r="CS25" s="396">
        <f>AR10+AR11</f>
        <v>95862.79</v>
      </c>
      <c r="CT25" s="396"/>
      <c r="CU25" s="396">
        <f>AT10+AT11</f>
        <v>96053.949999999983</v>
      </c>
      <c r="CV25" s="396"/>
      <c r="CW25" s="396">
        <f>AV10+AV11</f>
        <v>112310.93</v>
      </c>
      <c r="CX25" s="396"/>
      <c r="CY25" s="396">
        <f>AX10+AX11</f>
        <v>106960.05000000002</v>
      </c>
      <c r="CZ25" s="396"/>
      <c r="DA25" s="396">
        <f>AZ10+AZ11</f>
        <v>104994.49</v>
      </c>
      <c r="DB25" s="396"/>
      <c r="DC25" s="396">
        <f>BB10+BB11</f>
        <v>109827.47</v>
      </c>
      <c r="DD25" s="450"/>
      <c r="DE25" s="372">
        <v>68</v>
      </c>
      <c r="DF25" s="373" t="s">
        <v>364</v>
      </c>
      <c r="DG25" s="372">
        <v>1259000</v>
      </c>
      <c r="DH25" s="372">
        <v>303500</v>
      </c>
      <c r="DI25" s="372">
        <v>259000</v>
      </c>
      <c r="DJ25" s="372">
        <v>574000</v>
      </c>
      <c r="DK25" s="450"/>
      <c r="DL25" s="450"/>
      <c r="DM25" s="450"/>
    </row>
    <row r="26" spans="1:117" ht="28.35" customHeight="1" x14ac:dyDescent="0.2">
      <c r="A26" s="447"/>
      <c r="B26" s="447"/>
      <c r="C26" s="446"/>
      <c r="D26" s="453"/>
      <c r="E26" s="453"/>
      <c r="F26" s="980" t="str">
        <f>D8&amp;" (W1, 1)"</f>
        <v>Precipitación                              (W1, 1)</v>
      </c>
      <c r="G26" s="981"/>
      <c r="H26" s="981"/>
      <c r="I26" s="982"/>
      <c r="J26" s="454"/>
      <c r="K26" s="454"/>
      <c r="L26" s="454"/>
      <c r="M26" s="980" t="str">
        <f>D9&amp;
"(W1, 2)"</f>
        <v>Evapotranspiración real(W1, 2)</v>
      </c>
      <c r="N26" s="983"/>
      <c r="O26" s="983"/>
      <c r="P26" s="983"/>
      <c r="Q26" s="984"/>
      <c r="R26" s="872"/>
      <c r="S26" s="454"/>
      <c r="T26" s="454"/>
      <c r="U26" s="454"/>
      <c r="V26" s="454"/>
      <c r="W26" s="454"/>
      <c r="X26" s="454"/>
      <c r="Y26" s="454"/>
      <c r="Z26" s="454"/>
      <c r="AA26" s="455"/>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350"/>
      <c r="BF26" s="451" t="s">
        <v>358</v>
      </c>
      <c r="BG26" s="449" t="s">
        <v>365</v>
      </c>
      <c r="BH26" s="396"/>
      <c r="BI26" s="396" t="str">
        <f>IF(OR(ISBLANK(F10),ISBLANK(F11)),"N/A",IF((BI24=BI25),"ok","&lt;&gt;"))</f>
        <v>N/A</v>
      </c>
      <c r="BJ26" s="396" t="str">
        <f>IF(OR(ISBLANK(H10),ISBLANK(H11)),"N/A",IF((BJ24=BJ25),"ok","&lt;&gt;"))</f>
        <v>N/A</v>
      </c>
      <c r="BK26" s="396" t="str">
        <f>IF(OR(ISBLANK(P10),ISBLANK(P11)),"N/A",IF((BK24=BK25),"ok","&lt;&gt;"))</f>
        <v>N/A</v>
      </c>
      <c r="BL26" s="396"/>
      <c r="BM26" s="396" t="str">
        <f>IF(OR(ISBLANK(L10),ISBLANK(L11)),"N/A",IF((BM24=BM25),"ok","&lt;&gt;"))</f>
        <v>N/A</v>
      </c>
      <c r="BN26" s="396"/>
      <c r="BO26" s="396" t="str">
        <f>IF(OR(ISBLANK(Q10),ISBLANK(Q11)),"N/A",IF((BO24=BO25),"ok","&lt;&gt;"))</f>
        <v>N/A</v>
      </c>
      <c r="BP26" s="396"/>
      <c r="BQ26" s="396" t="str">
        <f>IF(OR(ISBLANK(S10),ISBLANK(S11)),"N/A",IF((BQ24=BQ25),"ok","&lt;&gt;"))</f>
        <v>N/A</v>
      </c>
      <c r="BR26" s="396"/>
      <c r="BS26" s="396" t="str">
        <f>IF(OR(ISBLANK(R10),ISBLANK(R11)),"N/A",IF((BS24=BS25),"ok","&lt;&gt;"))</f>
        <v>N/A</v>
      </c>
      <c r="BT26" s="396"/>
      <c r="BU26" s="396" t="str">
        <f>IF(OR(ISBLANK(T10),ISBLANK(T11)),"N/A",IF((BU24=BU25),"ok","&lt;&gt;"))</f>
        <v>N/A</v>
      </c>
      <c r="BV26" s="396"/>
      <c r="BW26" s="396" t="str">
        <f>IF(OR(ISBLANK(V10),ISBLANK(V11)),"N/A",IF((BW24=BW25),"ok","&lt;&gt;"))</f>
        <v>N/A</v>
      </c>
      <c r="BX26" s="396"/>
      <c r="BY26" s="396" t="str">
        <f>IF(OR(ISBLANK(X10),ISBLANK(X11)),"N/A",IF((BY24=BY25),"ok","&lt;&gt;"))</f>
        <v>N/A</v>
      </c>
      <c r="BZ26" s="396"/>
      <c r="CA26" s="396" t="str">
        <f>IF(OR(ISBLANK(Z10),ISBLANK(Z11)),"N/A",IF((CA24=CA25),"ok","&lt;&gt;"))</f>
        <v>N/A</v>
      </c>
      <c r="CB26" s="396"/>
      <c r="CC26" s="396" t="str">
        <f>IF(OR(ISBLANK(AB10),ISBLANK(AB11)),"N/A",IF((CC24=CC25),"ok","&lt;&gt;"))</f>
        <v>N/A</v>
      </c>
      <c r="CD26" s="396"/>
      <c r="CE26" s="396" t="str">
        <f>IF(OR(ISBLANK(AD10),ISBLANK(AD11)),"N/A",IF((CE24=CE25),"ok","&lt;&gt;"))</f>
        <v>N/A</v>
      </c>
      <c r="CF26" s="396"/>
      <c r="CG26" s="396" t="str">
        <f>IF(OR(ISBLANK(AF10),ISBLANK(AF11)),"N/A",IF((CG24=CG25),"ok","&lt;&gt;"))</f>
        <v>N/A</v>
      </c>
      <c r="CH26" s="396"/>
      <c r="CI26" s="396" t="str">
        <f>IF(OR(ISBLANK(AH10),ISBLANK(AH11)),"N/A",IF((CI24=CI25),"ok","&lt;&gt;"))</f>
        <v>N/A</v>
      </c>
      <c r="CJ26" s="396"/>
      <c r="CK26" s="396" t="str">
        <f>IF(OR(ISBLANK(AJ10),ISBLANK(AJ11)),"N/A",IF((CK24=CK25),"ok","&lt;&gt;"))</f>
        <v>N/A</v>
      </c>
      <c r="CL26" s="396"/>
      <c r="CM26" s="396" t="str">
        <f>IF(OR(ISBLANK(AL10),ISBLANK(AL11)),"N/A",IF((CM24=CM25),"ok","&lt;&gt;"))</f>
        <v>N/A</v>
      </c>
      <c r="CN26" s="396"/>
      <c r="CO26" s="396" t="str">
        <f>IF(OR(ISBLANK(AN10),ISBLANK(AN11)),"N/A",IF((CO24=CO25),"ok","&lt;&gt;"))</f>
        <v>N/A</v>
      </c>
      <c r="CP26" s="396"/>
      <c r="CQ26" s="396" t="str">
        <f>IF(OR(ISBLANK(AP10),ISBLANK(AP11)),"N/A",IF((CQ24=CQ25),"ok","&lt;&gt;"))</f>
        <v>N/A</v>
      </c>
      <c r="CR26" s="396"/>
      <c r="CS26" s="396" t="str">
        <f>IF(OR(ISBLANK(AR10),ISBLANK(AR11)),"N/A",IF((CS24=CS25),"ok","&lt;&gt;"))</f>
        <v>N/A</v>
      </c>
      <c r="CT26" s="396"/>
      <c r="CU26" s="396" t="str">
        <f>IF(OR(ISBLANK(AT10),ISBLANK(AT11)),"N/A",IF((CU24=CU25),"ok","&lt;&gt;"))</f>
        <v>N/A</v>
      </c>
      <c r="CV26" s="396"/>
      <c r="CW26" s="396" t="str">
        <f>IF(OR(ISBLANK(AV10),ISBLANK(AV11)),"N/A",IF((CW24=CW25),"ok","&lt;&gt;"))</f>
        <v>N/A</v>
      </c>
      <c r="CX26" s="396"/>
      <c r="CY26" s="396" t="str">
        <f>IF(OR(ISBLANK(AX10),ISBLANK(AX11)),"N/A",IF((CY24=CY25),"ok","&lt;&gt;"))</f>
        <v>N/A</v>
      </c>
      <c r="CZ26" s="396"/>
      <c r="DA26" s="396" t="str">
        <f>IF(OR(ISBLANK(AZ10),ISBLANK(AZ11)),"N/A",IF((DA24=DA25),"ok","&lt;&gt;"))</f>
        <v>N/A</v>
      </c>
      <c r="DB26" s="396"/>
      <c r="DC26" s="396" t="str">
        <f>IF(OR(ISBLANK(BB10),ISBLANK(BB11)),"N/A",IF((DC24=DC25),"ok","&lt;&gt;"))</f>
        <v>N/A</v>
      </c>
      <c r="DD26" s="450"/>
      <c r="DE26" s="372">
        <v>70</v>
      </c>
      <c r="DF26" s="373" t="s">
        <v>366</v>
      </c>
      <c r="DG26" s="372">
        <v>52640</v>
      </c>
      <c r="DH26" s="372">
        <v>35500</v>
      </c>
      <c r="DI26" s="372">
        <v>2000</v>
      </c>
      <c r="DJ26" s="372">
        <v>37500</v>
      </c>
      <c r="DK26" s="450"/>
      <c r="DL26" s="450"/>
      <c r="DM26" s="450"/>
    </row>
    <row r="27" spans="1:117" ht="22.5" customHeight="1" x14ac:dyDescent="0.2">
      <c r="A27" s="447"/>
      <c r="B27" s="447"/>
      <c r="F27" s="456"/>
      <c r="G27" s="456"/>
      <c r="H27" s="454"/>
      <c r="I27" s="454"/>
      <c r="J27" s="454"/>
      <c r="K27" s="454"/>
      <c r="L27" s="454"/>
      <c r="M27" s="454"/>
      <c r="N27" s="454"/>
      <c r="O27" s="454"/>
      <c r="P27" s="454"/>
      <c r="Q27" s="454"/>
      <c r="R27" s="454"/>
      <c r="S27" s="454"/>
      <c r="T27" s="454"/>
      <c r="U27" s="454"/>
      <c r="V27" s="454"/>
      <c r="W27" s="454"/>
      <c r="X27" s="454"/>
      <c r="Y27" s="454"/>
      <c r="Z27" s="454"/>
      <c r="AA27" s="454"/>
      <c r="AB27" s="872"/>
      <c r="AC27" s="872"/>
      <c r="AD27" s="872"/>
      <c r="AE27" s="872"/>
      <c r="AF27" s="456"/>
      <c r="AG27" s="456"/>
      <c r="AH27" s="456"/>
      <c r="AI27" s="456"/>
      <c r="AJ27" s="872"/>
      <c r="AK27" s="888"/>
      <c r="AL27" s="888"/>
      <c r="AM27" s="888"/>
      <c r="AN27" s="888"/>
      <c r="AO27" s="456"/>
      <c r="AP27" s="456"/>
      <c r="AQ27" s="456"/>
      <c r="AR27" s="456"/>
      <c r="AS27" s="456"/>
      <c r="AT27" s="456"/>
      <c r="AU27" s="456"/>
      <c r="AV27" s="456"/>
      <c r="AW27" s="456"/>
      <c r="AX27" s="456"/>
      <c r="AY27" s="456"/>
      <c r="AZ27" s="456"/>
      <c r="BA27" s="456"/>
      <c r="BB27" s="456"/>
      <c r="BC27" s="456"/>
      <c r="BD27" s="453"/>
      <c r="BE27" s="350"/>
      <c r="BF27" s="384">
        <v>1</v>
      </c>
      <c r="BG27" s="457" t="s">
        <v>318</v>
      </c>
      <c r="BH27" s="384" t="s">
        <v>319</v>
      </c>
      <c r="BI27" s="396">
        <f>F8</f>
        <v>159025.35</v>
      </c>
      <c r="BJ27" s="398" t="s">
        <v>320</v>
      </c>
      <c r="BK27" s="396" t="s">
        <v>320</v>
      </c>
      <c r="BL27" s="398"/>
      <c r="BM27" s="396" t="s">
        <v>320</v>
      </c>
      <c r="BN27" s="398"/>
      <c r="BO27" s="396" t="s">
        <v>320</v>
      </c>
      <c r="BP27" s="398"/>
      <c r="BQ27" s="396" t="s">
        <v>320</v>
      </c>
      <c r="BR27" s="398"/>
      <c r="BS27" s="396" t="s">
        <v>320</v>
      </c>
      <c r="BT27" s="398"/>
      <c r="BU27" s="396" t="s">
        <v>320</v>
      </c>
      <c r="BV27" s="398"/>
      <c r="BW27" s="396" t="s">
        <v>320</v>
      </c>
      <c r="BX27" s="398"/>
      <c r="BY27" s="396" t="s">
        <v>320</v>
      </c>
      <c r="BZ27" s="398"/>
      <c r="CA27" s="396" t="s">
        <v>320</v>
      </c>
      <c r="CB27" s="398"/>
      <c r="CC27" s="396" t="s">
        <v>320</v>
      </c>
      <c r="CD27" s="398"/>
      <c r="CE27" s="396" t="s">
        <v>320</v>
      </c>
      <c r="CF27" s="398"/>
      <c r="CG27" s="396" t="s">
        <v>320</v>
      </c>
      <c r="CH27" s="396"/>
      <c r="CI27" s="396" t="s">
        <v>320</v>
      </c>
      <c r="CJ27" s="398"/>
      <c r="CK27" s="396" t="s">
        <v>320</v>
      </c>
      <c r="CL27" s="398"/>
      <c r="CM27" s="396" t="s">
        <v>320</v>
      </c>
      <c r="CN27" s="398"/>
      <c r="CO27" s="396" t="s">
        <v>320</v>
      </c>
      <c r="CP27" s="398"/>
      <c r="CQ27" s="396" t="s">
        <v>320</v>
      </c>
      <c r="CR27" s="452"/>
      <c r="CS27" s="396" t="s">
        <v>320</v>
      </c>
      <c r="CT27" s="452"/>
      <c r="CU27" s="396" t="s">
        <v>320</v>
      </c>
      <c r="CV27" s="452"/>
      <c r="CW27" s="396" t="s">
        <v>320</v>
      </c>
      <c r="CX27" s="452"/>
      <c r="CY27" s="396" t="s">
        <v>320</v>
      </c>
      <c r="CZ27" s="452"/>
      <c r="DA27" s="396" t="s">
        <v>320</v>
      </c>
      <c r="DB27" s="452"/>
      <c r="DC27" s="396" t="s">
        <v>320</v>
      </c>
      <c r="DD27" s="450"/>
      <c r="DE27" s="372">
        <v>72</v>
      </c>
      <c r="DF27" s="373" t="s">
        <v>367</v>
      </c>
      <c r="DG27" s="372">
        <v>242000</v>
      </c>
      <c r="DH27" s="372">
        <v>2400</v>
      </c>
      <c r="DI27" s="372">
        <v>9040</v>
      </c>
      <c r="DJ27" s="372">
        <v>12240</v>
      </c>
      <c r="DK27" s="450"/>
      <c r="DL27" s="450"/>
      <c r="DM27" s="450"/>
    </row>
    <row r="28" spans="1:117" ht="14.25" customHeight="1" x14ac:dyDescent="0.2">
      <c r="A28" s="447"/>
      <c r="B28" s="447"/>
      <c r="C28" s="446"/>
      <c r="D28" s="453"/>
      <c r="E28" s="453"/>
      <c r="F28" s="458"/>
      <c r="G28" s="872"/>
      <c r="H28" s="980" t="str">
        <f>LEFT(D10,LEN(D10)-7)&amp;" (W1, 3)"</f>
        <v>Flujo interno (W1, 3)</v>
      </c>
      <c r="I28" s="985"/>
      <c r="J28" s="985"/>
      <c r="K28" s="985"/>
      <c r="L28" s="985"/>
      <c r="M28" s="985"/>
      <c r="N28" s="985"/>
      <c r="O28" s="986"/>
      <c r="P28" s="455"/>
      <c r="Q28" s="455"/>
      <c r="R28" s="455"/>
      <c r="S28" s="455"/>
      <c r="T28" s="455"/>
      <c r="U28" s="455"/>
      <c r="V28" s="455"/>
      <c r="W28" s="455"/>
      <c r="X28" s="455"/>
      <c r="Y28" s="455"/>
      <c r="Z28" s="455"/>
      <c r="AA28" s="455"/>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6"/>
      <c r="BD28" s="453"/>
      <c r="BE28" s="350"/>
      <c r="BF28" s="448">
        <v>12</v>
      </c>
      <c r="BG28" s="449" t="s">
        <v>368</v>
      </c>
      <c r="BH28" s="396" t="s">
        <v>319</v>
      </c>
      <c r="BI28" s="396">
        <f>VLOOKUP(B3,DE7:DJ183,3,FALSE)</f>
        <v>149500</v>
      </c>
      <c r="BJ28" s="396" t="s">
        <v>320</v>
      </c>
      <c r="BK28" s="396" t="s">
        <v>320</v>
      </c>
      <c r="BL28" s="396"/>
      <c r="BM28" s="396" t="s">
        <v>320</v>
      </c>
      <c r="BN28" s="398"/>
      <c r="BO28" s="396" t="s">
        <v>320</v>
      </c>
      <c r="BP28" s="398"/>
      <c r="BQ28" s="396" t="s">
        <v>320</v>
      </c>
      <c r="BR28" s="398"/>
      <c r="BS28" s="396" t="s">
        <v>320</v>
      </c>
      <c r="BT28" s="398"/>
      <c r="BU28" s="396" t="s">
        <v>320</v>
      </c>
      <c r="BV28" s="398"/>
      <c r="BW28" s="396" t="s">
        <v>320</v>
      </c>
      <c r="BX28" s="398"/>
      <c r="BY28" s="396" t="s">
        <v>320</v>
      </c>
      <c r="BZ28" s="398"/>
      <c r="CA28" s="396" t="s">
        <v>320</v>
      </c>
      <c r="CB28" s="398"/>
      <c r="CC28" s="396" t="s">
        <v>320</v>
      </c>
      <c r="CD28" s="398"/>
      <c r="CE28" s="396" t="s">
        <v>320</v>
      </c>
      <c r="CF28" s="398"/>
      <c r="CG28" s="396" t="s">
        <v>320</v>
      </c>
      <c r="CH28" s="396"/>
      <c r="CI28" s="396" t="s">
        <v>320</v>
      </c>
      <c r="CJ28" s="398"/>
      <c r="CK28" s="396" t="s">
        <v>320</v>
      </c>
      <c r="CL28" s="398"/>
      <c r="CM28" s="396" t="s">
        <v>320</v>
      </c>
      <c r="CN28" s="398"/>
      <c r="CO28" s="396" t="s">
        <v>320</v>
      </c>
      <c r="CP28" s="398"/>
      <c r="CQ28" s="396" t="s">
        <v>320</v>
      </c>
      <c r="CR28" s="452"/>
      <c r="CS28" s="396" t="s">
        <v>320</v>
      </c>
      <c r="CT28" s="452"/>
      <c r="CU28" s="396" t="s">
        <v>320</v>
      </c>
      <c r="CV28" s="452"/>
      <c r="CW28" s="396" t="s">
        <v>320</v>
      </c>
      <c r="CX28" s="452"/>
      <c r="CY28" s="396" t="s">
        <v>320</v>
      </c>
      <c r="CZ28" s="452"/>
      <c r="DA28" s="396" t="s">
        <v>320</v>
      </c>
      <c r="DB28" s="452"/>
      <c r="DC28" s="396" t="s">
        <v>320</v>
      </c>
      <c r="DD28" s="450"/>
      <c r="DE28" s="372">
        <v>76</v>
      </c>
      <c r="DF28" s="373" t="s">
        <v>369</v>
      </c>
      <c r="DG28" s="372">
        <v>14995000</v>
      </c>
      <c r="DH28" s="372">
        <v>5661000</v>
      </c>
      <c r="DI28" s="372">
        <v>2986000</v>
      </c>
      <c r="DJ28" s="372">
        <v>8647000</v>
      </c>
      <c r="DK28" s="450"/>
      <c r="DL28" s="450"/>
      <c r="DM28" s="450"/>
    </row>
    <row r="29" spans="1:117" ht="33.75" customHeight="1" x14ac:dyDescent="0.2">
      <c r="A29" s="447"/>
      <c r="B29" s="447"/>
      <c r="C29" s="446"/>
      <c r="D29" s="453"/>
      <c r="F29" s="456"/>
      <c r="G29" s="456"/>
      <c r="H29" s="454"/>
      <c r="I29" s="454"/>
      <c r="J29" s="454"/>
      <c r="K29" s="454"/>
      <c r="L29" s="454"/>
      <c r="M29" s="454"/>
      <c r="N29" s="454"/>
      <c r="O29" s="454"/>
      <c r="P29" s="454"/>
      <c r="Q29" s="454"/>
      <c r="R29" s="454"/>
      <c r="S29" s="454"/>
      <c r="T29" s="454"/>
      <c r="U29" s="454"/>
      <c r="V29" s="980" t="str">
        <f>D13&amp; " (W1, 6)"</f>
        <v>Caudal de salida de aguas superficiales y subterráneas hacia países vecinos (W1, 6)</v>
      </c>
      <c r="W29" s="981"/>
      <c r="X29" s="981"/>
      <c r="Y29" s="981"/>
      <c r="Z29" s="981"/>
      <c r="AA29" s="982"/>
      <c r="AB29" s="872"/>
      <c r="AC29" s="456"/>
      <c r="AD29" s="872"/>
      <c r="AE29" s="459"/>
      <c r="AF29" s="459"/>
      <c r="AG29" s="459"/>
      <c r="AH29" s="459"/>
      <c r="AI29" s="459"/>
      <c r="AJ29" s="459"/>
      <c r="AK29" s="459"/>
      <c r="AL29" s="459"/>
      <c r="AM29" s="456"/>
      <c r="AN29" s="456"/>
      <c r="AO29" s="456"/>
      <c r="AP29" s="456"/>
      <c r="AQ29" s="456"/>
      <c r="AR29" s="456"/>
      <c r="AS29" s="456"/>
      <c r="AT29" s="460"/>
      <c r="AU29" s="461"/>
      <c r="AV29" s="461"/>
      <c r="AW29" s="461"/>
      <c r="AX29" s="460"/>
      <c r="AY29" s="461"/>
      <c r="AZ29" s="461"/>
      <c r="BA29" s="461"/>
      <c r="BB29" s="461"/>
      <c r="BC29" s="461"/>
      <c r="BD29" s="453"/>
      <c r="BE29" s="350"/>
      <c r="BF29" s="451" t="s">
        <v>358</v>
      </c>
      <c r="BG29" s="462" t="s">
        <v>370</v>
      </c>
      <c r="BH29" s="396" t="s">
        <v>319</v>
      </c>
      <c r="BI29" s="396">
        <f>ABS(BI27-BI28)</f>
        <v>9525.3500000000058</v>
      </c>
      <c r="BJ29" s="398" t="s">
        <v>320</v>
      </c>
      <c r="BK29" s="396" t="s">
        <v>320</v>
      </c>
      <c r="BL29" s="398"/>
      <c r="BM29" s="396" t="s">
        <v>320</v>
      </c>
      <c r="BN29" s="398"/>
      <c r="BO29" s="396" t="s">
        <v>320</v>
      </c>
      <c r="BP29" s="398"/>
      <c r="BQ29" s="396" t="s">
        <v>320</v>
      </c>
      <c r="BR29" s="398"/>
      <c r="BS29" s="396" t="s">
        <v>320</v>
      </c>
      <c r="BT29" s="398"/>
      <c r="BU29" s="396" t="s">
        <v>320</v>
      </c>
      <c r="BV29" s="398"/>
      <c r="BW29" s="396" t="s">
        <v>320</v>
      </c>
      <c r="BX29" s="398"/>
      <c r="BY29" s="396" t="s">
        <v>320</v>
      </c>
      <c r="BZ29" s="398"/>
      <c r="CA29" s="396" t="s">
        <v>320</v>
      </c>
      <c r="CB29" s="398"/>
      <c r="CC29" s="396" t="s">
        <v>320</v>
      </c>
      <c r="CD29" s="398"/>
      <c r="CE29" s="396" t="s">
        <v>320</v>
      </c>
      <c r="CF29" s="398"/>
      <c r="CG29" s="396" t="s">
        <v>320</v>
      </c>
      <c r="CH29" s="396"/>
      <c r="CI29" s="396" t="s">
        <v>320</v>
      </c>
      <c r="CJ29" s="398"/>
      <c r="CK29" s="396" t="s">
        <v>320</v>
      </c>
      <c r="CL29" s="398"/>
      <c r="CM29" s="396" t="s">
        <v>320</v>
      </c>
      <c r="CN29" s="398"/>
      <c r="CO29" s="396" t="s">
        <v>320</v>
      </c>
      <c r="CP29" s="398"/>
      <c r="CQ29" s="396" t="s">
        <v>320</v>
      </c>
      <c r="CR29" s="452"/>
      <c r="CS29" s="396" t="s">
        <v>320</v>
      </c>
      <c r="CT29" s="452"/>
      <c r="CU29" s="396" t="s">
        <v>320</v>
      </c>
      <c r="CV29" s="452"/>
      <c r="CW29" s="396" t="s">
        <v>320</v>
      </c>
      <c r="CX29" s="452"/>
      <c r="CY29" s="396" t="s">
        <v>320</v>
      </c>
      <c r="CZ29" s="452"/>
      <c r="DA29" s="396" t="s">
        <v>320</v>
      </c>
      <c r="DB29" s="452"/>
      <c r="DC29" s="396" t="s">
        <v>320</v>
      </c>
      <c r="DD29" s="450"/>
      <c r="DE29" s="372">
        <v>96</v>
      </c>
      <c r="DF29" s="373" t="s">
        <v>371</v>
      </c>
      <c r="DG29" s="372">
        <v>15710</v>
      </c>
      <c r="DH29" s="372">
        <v>8500</v>
      </c>
      <c r="DI29" s="372">
        <v>0</v>
      </c>
      <c r="DJ29" s="372">
        <v>8500</v>
      </c>
      <c r="DK29" s="450"/>
      <c r="DL29" s="450"/>
      <c r="DM29" s="450"/>
    </row>
    <row r="30" spans="1:117" ht="36" customHeight="1" x14ac:dyDescent="0.2">
      <c r="A30" s="447"/>
      <c r="B30" s="447"/>
      <c r="C30" s="446"/>
      <c r="D30" s="453"/>
      <c r="E30" s="453"/>
      <c r="F30" s="980" t="str">
        <f>D11&amp;" (W1, 4)"</f>
        <v>Caudal de entrada de aguas superficiales y subterráneas desde países vecinos (W1, 4)</v>
      </c>
      <c r="G30" s="987"/>
      <c r="H30" s="987"/>
      <c r="I30" s="988"/>
      <c r="J30" s="454"/>
      <c r="K30" s="454"/>
      <c r="L30" s="454"/>
      <c r="M30" s="980" t="str">
        <f>LEFT(D12,LEN(D12)-7)&amp;" (W1, 5)"</f>
        <v>Recursos renovables de agua dulce (W1, 5)</v>
      </c>
      <c r="N30" s="989"/>
      <c r="O30" s="989"/>
      <c r="P30" s="990"/>
      <c r="Q30" s="454"/>
      <c r="R30" s="454"/>
      <c r="S30" s="454"/>
      <c r="T30" s="454"/>
      <c r="U30" s="454"/>
      <c r="V30" s="454"/>
      <c r="W30" s="454"/>
      <c r="X30" s="454"/>
      <c r="Y30" s="454"/>
      <c r="Z30" s="454"/>
      <c r="AA30" s="454"/>
      <c r="AB30" s="456"/>
      <c r="AC30" s="456"/>
      <c r="AD30" s="456"/>
      <c r="AE30" s="456"/>
      <c r="AF30" s="456"/>
      <c r="AG30" s="456"/>
      <c r="AH30" s="456"/>
      <c r="AI30" s="456"/>
      <c r="AJ30" s="456"/>
      <c r="AK30" s="456"/>
      <c r="AL30" s="456"/>
      <c r="AM30" s="456"/>
      <c r="AN30" s="456"/>
      <c r="AO30" s="456"/>
      <c r="AP30" s="456"/>
      <c r="AQ30" s="456"/>
      <c r="AR30" s="456"/>
      <c r="AS30" s="456"/>
      <c r="AT30" s="872"/>
      <c r="AU30" s="872"/>
      <c r="AV30" s="872"/>
      <c r="AW30" s="872"/>
      <c r="AX30" s="872"/>
      <c r="AY30" s="872"/>
      <c r="AZ30" s="872"/>
      <c r="BA30" s="872"/>
      <c r="BB30" s="872"/>
      <c r="BC30" s="463"/>
      <c r="BD30" s="453"/>
      <c r="BE30" s="350"/>
      <c r="BF30" s="396">
        <v>3</v>
      </c>
      <c r="BG30" s="397" t="s">
        <v>327</v>
      </c>
      <c r="BH30" s="396" t="s">
        <v>319</v>
      </c>
      <c r="BI30" s="396">
        <f>F10</f>
        <v>110936.08294117647</v>
      </c>
      <c r="BJ30" s="398" t="s">
        <v>320</v>
      </c>
      <c r="BK30" s="396" t="s">
        <v>320</v>
      </c>
      <c r="BL30" s="398"/>
      <c r="BM30" s="396" t="s">
        <v>320</v>
      </c>
      <c r="BN30" s="398"/>
      <c r="BO30" s="396" t="s">
        <v>320</v>
      </c>
      <c r="BP30" s="398"/>
      <c r="BQ30" s="396" t="s">
        <v>320</v>
      </c>
      <c r="BR30" s="398"/>
      <c r="BS30" s="396" t="s">
        <v>320</v>
      </c>
      <c r="BT30" s="398"/>
      <c r="BU30" s="396" t="s">
        <v>320</v>
      </c>
      <c r="BV30" s="398"/>
      <c r="BW30" s="396" t="s">
        <v>320</v>
      </c>
      <c r="BX30" s="398"/>
      <c r="BY30" s="396" t="s">
        <v>320</v>
      </c>
      <c r="BZ30" s="398"/>
      <c r="CA30" s="396" t="s">
        <v>320</v>
      </c>
      <c r="CB30" s="398"/>
      <c r="CC30" s="396" t="s">
        <v>320</v>
      </c>
      <c r="CD30" s="398"/>
      <c r="CE30" s="396" t="s">
        <v>320</v>
      </c>
      <c r="CF30" s="398"/>
      <c r="CG30" s="396" t="s">
        <v>320</v>
      </c>
      <c r="CH30" s="396"/>
      <c r="CI30" s="396" t="s">
        <v>320</v>
      </c>
      <c r="CJ30" s="398"/>
      <c r="CK30" s="396" t="s">
        <v>320</v>
      </c>
      <c r="CL30" s="398"/>
      <c r="CM30" s="396" t="s">
        <v>320</v>
      </c>
      <c r="CN30" s="398"/>
      <c r="CO30" s="396" t="s">
        <v>320</v>
      </c>
      <c r="CP30" s="398"/>
      <c r="CQ30" s="396" t="s">
        <v>320</v>
      </c>
      <c r="CR30" s="452"/>
      <c r="CS30" s="396" t="s">
        <v>320</v>
      </c>
      <c r="CT30" s="452"/>
      <c r="CU30" s="396" t="s">
        <v>320</v>
      </c>
      <c r="CV30" s="452"/>
      <c r="CW30" s="396" t="s">
        <v>320</v>
      </c>
      <c r="CX30" s="452"/>
      <c r="CY30" s="396" t="s">
        <v>320</v>
      </c>
      <c r="CZ30" s="452"/>
      <c r="DA30" s="396" t="s">
        <v>320</v>
      </c>
      <c r="DB30" s="452"/>
      <c r="DC30" s="396" t="s">
        <v>320</v>
      </c>
      <c r="DD30" s="450"/>
      <c r="DE30" s="372">
        <v>100</v>
      </c>
      <c r="DF30" s="373" t="s">
        <v>372</v>
      </c>
      <c r="DG30" s="372">
        <v>67490</v>
      </c>
      <c r="DH30" s="372">
        <v>21000</v>
      </c>
      <c r="DI30" s="372">
        <v>300</v>
      </c>
      <c r="DJ30" s="372">
        <v>21300</v>
      </c>
      <c r="DK30" s="450"/>
      <c r="DL30" s="450"/>
      <c r="DM30" s="450"/>
    </row>
    <row r="31" spans="1:117" s="330" customFormat="1" ht="36.6" customHeight="1" x14ac:dyDescent="0.2">
      <c r="A31" s="447"/>
      <c r="B31" s="447"/>
      <c r="C31" s="446"/>
      <c r="D31" s="453"/>
      <c r="E31" s="453"/>
      <c r="F31" s="872"/>
      <c r="G31" s="872"/>
      <c r="H31" s="455"/>
      <c r="I31" s="464"/>
      <c r="J31" s="464"/>
      <c r="K31" s="464"/>
      <c r="L31" s="464"/>
      <c r="M31" s="464"/>
      <c r="N31" s="464"/>
      <c r="O31" s="464"/>
      <c r="P31" s="464"/>
      <c r="Q31" s="464"/>
      <c r="R31" s="464"/>
      <c r="S31" s="464"/>
      <c r="T31" s="464"/>
      <c r="U31" s="464"/>
      <c r="V31" s="980" t="str">
        <f>D16&amp; " (W1, 9)"</f>
        <v>Caudal de salida de aguas superficiales y subterráneas hacia el mar (W1, 9)</v>
      </c>
      <c r="W31" s="981"/>
      <c r="X31" s="981"/>
      <c r="Y31" s="981"/>
      <c r="Z31" s="981"/>
      <c r="AA31" s="982"/>
      <c r="AB31" s="872"/>
      <c r="AC31" s="465"/>
      <c r="AD31" s="465"/>
      <c r="AE31" s="465"/>
      <c r="AF31" s="456"/>
      <c r="AG31" s="456"/>
      <c r="AH31" s="456"/>
      <c r="AI31" s="456"/>
      <c r="AJ31" s="456"/>
      <c r="AK31" s="872"/>
      <c r="AL31" s="463"/>
      <c r="AM31" s="463"/>
      <c r="AN31" s="463"/>
      <c r="AO31" s="456"/>
      <c r="AP31" s="456"/>
      <c r="AQ31" s="456"/>
      <c r="AR31" s="456"/>
      <c r="AS31" s="456"/>
      <c r="AT31" s="872"/>
      <c r="AU31" s="872"/>
      <c r="AV31" s="872"/>
      <c r="AW31" s="872"/>
      <c r="AX31" s="872"/>
      <c r="AY31" s="872"/>
      <c r="AZ31" s="872"/>
      <c r="BA31" s="872"/>
      <c r="BB31" s="872"/>
      <c r="BC31" s="463"/>
      <c r="BD31" s="456"/>
      <c r="BE31" s="350"/>
      <c r="BF31" s="466">
        <v>13</v>
      </c>
      <c r="BG31" s="449" t="s">
        <v>373</v>
      </c>
      <c r="BH31" s="396" t="s">
        <v>319</v>
      </c>
      <c r="BI31" s="396">
        <f>VLOOKUP(B3,DE7:DJ183,4,FALSE)</f>
        <v>113000</v>
      </c>
      <c r="BJ31" s="398" t="s">
        <v>320</v>
      </c>
      <c r="BK31" s="396" t="s">
        <v>320</v>
      </c>
      <c r="BL31" s="398"/>
      <c r="BM31" s="396" t="s">
        <v>320</v>
      </c>
      <c r="BN31" s="398"/>
      <c r="BO31" s="396" t="s">
        <v>320</v>
      </c>
      <c r="BP31" s="398"/>
      <c r="BQ31" s="396" t="s">
        <v>320</v>
      </c>
      <c r="BR31" s="398"/>
      <c r="BS31" s="396" t="s">
        <v>320</v>
      </c>
      <c r="BT31" s="398"/>
      <c r="BU31" s="396" t="s">
        <v>320</v>
      </c>
      <c r="BV31" s="398"/>
      <c r="BW31" s="396" t="s">
        <v>320</v>
      </c>
      <c r="BX31" s="398"/>
      <c r="BY31" s="396" t="s">
        <v>320</v>
      </c>
      <c r="BZ31" s="398"/>
      <c r="CA31" s="396" t="s">
        <v>320</v>
      </c>
      <c r="CB31" s="398"/>
      <c r="CC31" s="396" t="s">
        <v>320</v>
      </c>
      <c r="CD31" s="398"/>
      <c r="CE31" s="396" t="s">
        <v>320</v>
      </c>
      <c r="CF31" s="398"/>
      <c r="CG31" s="396" t="s">
        <v>320</v>
      </c>
      <c r="CH31" s="396"/>
      <c r="CI31" s="396" t="s">
        <v>320</v>
      </c>
      <c r="CJ31" s="398"/>
      <c r="CK31" s="396" t="s">
        <v>320</v>
      </c>
      <c r="CL31" s="398"/>
      <c r="CM31" s="396" t="s">
        <v>320</v>
      </c>
      <c r="CN31" s="398"/>
      <c r="CO31" s="396" t="s">
        <v>320</v>
      </c>
      <c r="CP31" s="398"/>
      <c r="CQ31" s="396" t="s">
        <v>320</v>
      </c>
      <c r="CR31" s="452"/>
      <c r="CS31" s="396" t="s">
        <v>320</v>
      </c>
      <c r="CT31" s="452"/>
      <c r="CU31" s="396" t="s">
        <v>320</v>
      </c>
      <c r="CV31" s="452"/>
      <c r="CW31" s="396" t="s">
        <v>320</v>
      </c>
      <c r="CX31" s="452"/>
      <c r="CY31" s="396" t="s">
        <v>320</v>
      </c>
      <c r="CZ31" s="452"/>
      <c r="DA31" s="396" t="s">
        <v>320</v>
      </c>
      <c r="DB31" s="452"/>
      <c r="DC31" s="396" t="s">
        <v>320</v>
      </c>
      <c r="DD31" s="467"/>
      <c r="DE31" s="372">
        <v>854</v>
      </c>
      <c r="DF31" s="373" t="s">
        <v>374</v>
      </c>
      <c r="DG31" s="372">
        <v>205100</v>
      </c>
      <c r="DH31" s="372">
        <v>12500</v>
      </c>
      <c r="DI31" s="372">
        <v>1000</v>
      </c>
      <c r="DJ31" s="372">
        <v>13500</v>
      </c>
      <c r="DK31" s="467"/>
      <c r="DL31" s="467"/>
      <c r="DM31" s="467"/>
    </row>
    <row r="32" spans="1:117" s="330" customFormat="1" ht="3.6" customHeight="1" x14ac:dyDescent="0.2">
      <c r="A32" s="447"/>
      <c r="B32" s="447"/>
      <c r="C32" s="446"/>
      <c r="E32" s="458"/>
      <c r="F32" s="872"/>
      <c r="G32" s="872"/>
      <c r="H32" s="455"/>
      <c r="I32" s="464"/>
      <c r="J32" s="464"/>
      <c r="K32" s="464"/>
      <c r="L32" s="464"/>
      <c r="M32" s="464"/>
      <c r="N32" s="464"/>
      <c r="O32" s="464"/>
      <c r="P32" s="464"/>
      <c r="Q32" s="464"/>
      <c r="R32" s="464"/>
      <c r="S32" s="464"/>
      <c r="T32" s="464"/>
      <c r="U32" s="464"/>
      <c r="V32" s="464"/>
      <c r="W32" s="464"/>
      <c r="X32" s="464"/>
      <c r="Y32" s="464"/>
      <c r="Z32" s="464"/>
      <c r="AA32" s="468"/>
      <c r="AB32" s="872"/>
      <c r="AC32" s="465"/>
      <c r="AD32" s="465"/>
      <c r="AE32" s="465"/>
      <c r="AF32" s="461"/>
      <c r="AG32" s="458"/>
      <c r="AH32" s="872"/>
      <c r="AI32" s="872"/>
      <c r="AJ32" s="872"/>
      <c r="AK32" s="872"/>
      <c r="AL32" s="463"/>
      <c r="AM32" s="463"/>
      <c r="AN32" s="463"/>
      <c r="AO32" s="469"/>
      <c r="AP32" s="469"/>
      <c r="AQ32" s="470"/>
      <c r="AR32" s="470"/>
      <c r="AS32" s="470"/>
      <c r="AT32" s="872"/>
      <c r="AU32" s="872"/>
      <c r="AV32" s="872"/>
      <c r="AW32" s="872"/>
      <c r="AX32" s="872"/>
      <c r="AY32" s="872"/>
      <c r="AZ32" s="872"/>
      <c r="BA32" s="872"/>
      <c r="BB32" s="872"/>
      <c r="BC32" s="463"/>
      <c r="BD32" s="471"/>
      <c r="BE32" s="350"/>
      <c r="BF32" s="451" t="s">
        <v>358</v>
      </c>
      <c r="BG32" s="449" t="s">
        <v>375</v>
      </c>
      <c r="BH32" s="396" t="s">
        <v>319</v>
      </c>
      <c r="BI32" s="396">
        <f>ABS(BI30-BI31)</f>
        <v>2063.9170588235284</v>
      </c>
      <c r="BJ32" s="396" t="s">
        <v>320</v>
      </c>
      <c r="BK32" s="396" t="s">
        <v>320</v>
      </c>
      <c r="BL32" s="396"/>
      <c r="BM32" s="396" t="s">
        <v>320</v>
      </c>
      <c r="BN32" s="396"/>
      <c r="BO32" s="396" t="s">
        <v>320</v>
      </c>
      <c r="BP32" s="396"/>
      <c r="BQ32" s="396" t="s">
        <v>320</v>
      </c>
      <c r="BR32" s="396"/>
      <c r="BS32" s="396" t="s">
        <v>320</v>
      </c>
      <c r="BT32" s="396"/>
      <c r="BU32" s="396" t="s">
        <v>320</v>
      </c>
      <c r="BV32" s="396"/>
      <c r="BW32" s="396" t="s">
        <v>320</v>
      </c>
      <c r="BX32" s="396"/>
      <c r="BY32" s="396" t="s">
        <v>320</v>
      </c>
      <c r="BZ32" s="396"/>
      <c r="CA32" s="396" t="s">
        <v>320</v>
      </c>
      <c r="CB32" s="396"/>
      <c r="CC32" s="396" t="s">
        <v>320</v>
      </c>
      <c r="CD32" s="396"/>
      <c r="CE32" s="396" t="s">
        <v>320</v>
      </c>
      <c r="CF32" s="396"/>
      <c r="CG32" s="396" t="s">
        <v>320</v>
      </c>
      <c r="CH32" s="396"/>
      <c r="CI32" s="396" t="s">
        <v>320</v>
      </c>
      <c r="CJ32" s="396"/>
      <c r="CK32" s="396" t="s">
        <v>320</v>
      </c>
      <c r="CL32" s="396"/>
      <c r="CM32" s="396" t="s">
        <v>320</v>
      </c>
      <c r="CN32" s="396"/>
      <c r="CO32" s="396" t="s">
        <v>320</v>
      </c>
      <c r="CP32" s="396"/>
      <c r="CQ32" s="396" t="s">
        <v>320</v>
      </c>
      <c r="CR32" s="396"/>
      <c r="CS32" s="396" t="s">
        <v>320</v>
      </c>
      <c r="CT32" s="396"/>
      <c r="CU32" s="396" t="s">
        <v>320</v>
      </c>
      <c r="CV32" s="396"/>
      <c r="CW32" s="396" t="s">
        <v>320</v>
      </c>
      <c r="CX32" s="396"/>
      <c r="CY32" s="396" t="s">
        <v>320</v>
      </c>
      <c r="CZ32" s="396"/>
      <c r="DA32" s="396" t="s">
        <v>320</v>
      </c>
      <c r="DB32" s="396"/>
      <c r="DC32" s="396" t="s">
        <v>320</v>
      </c>
      <c r="DD32" s="467"/>
      <c r="DE32" s="372">
        <v>108</v>
      </c>
      <c r="DF32" s="373" t="s">
        <v>376</v>
      </c>
      <c r="DG32" s="372">
        <v>35460</v>
      </c>
      <c r="DH32" s="372">
        <v>10060</v>
      </c>
      <c r="DI32" s="372">
        <v>126</v>
      </c>
      <c r="DJ32" s="372">
        <v>12540</v>
      </c>
      <c r="DK32" s="467"/>
      <c r="DL32" s="467"/>
      <c r="DM32" s="467"/>
    </row>
    <row r="33" spans="1:117" s="351" customFormat="1" ht="9.6" customHeight="1" x14ac:dyDescent="0.2">
      <c r="A33" s="584"/>
      <c r="B33" s="447"/>
      <c r="C33" s="446"/>
      <c r="D33" s="330"/>
      <c r="E33" s="459"/>
      <c r="F33" s="459"/>
      <c r="G33" s="467"/>
      <c r="H33" s="330"/>
      <c r="I33" s="471"/>
      <c r="J33" s="471"/>
      <c r="K33" s="471"/>
      <c r="L33" s="471"/>
      <c r="M33" s="471"/>
      <c r="N33" s="471"/>
      <c r="O33" s="471"/>
      <c r="P33" s="471"/>
      <c r="Q33" s="471"/>
      <c r="R33" s="471"/>
      <c r="S33" s="471"/>
      <c r="T33" s="471"/>
      <c r="U33" s="471"/>
      <c r="V33" s="471"/>
      <c r="W33" s="471"/>
      <c r="X33" s="471"/>
      <c r="Y33" s="471"/>
      <c r="Z33" s="471"/>
      <c r="AA33" s="459"/>
      <c r="AB33" s="459"/>
      <c r="AC33" s="459"/>
      <c r="AD33" s="471"/>
      <c r="AE33" s="471"/>
      <c r="AF33" s="459"/>
      <c r="AG33" s="459"/>
      <c r="AH33" s="459"/>
      <c r="AI33" s="459"/>
      <c r="AJ33" s="471"/>
      <c r="AK33" s="471"/>
      <c r="AL33" s="471"/>
      <c r="AM33" s="471"/>
      <c r="AN33" s="471"/>
      <c r="AO33" s="471"/>
      <c r="AP33" s="471"/>
      <c r="AQ33" s="471"/>
      <c r="AR33" s="471"/>
      <c r="AS33" s="471"/>
      <c r="AT33" s="471"/>
      <c r="AU33" s="471"/>
      <c r="AV33" s="471"/>
      <c r="AW33" s="471"/>
      <c r="AX33" s="471"/>
      <c r="AY33" s="471"/>
      <c r="AZ33" s="471"/>
      <c r="BA33" s="471"/>
      <c r="BB33" s="471"/>
      <c r="BC33" s="471"/>
      <c r="BD33" s="471"/>
      <c r="BE33" s="350"/>
      <c r="BF33" s="396">
        <v>4</v>
      </c>
      <c r="BG33" s="397" t="s">
        <v>377</v>
      </c>
      <c r="BH33" s="396" t="s">
        <v>319</v>
      </c>
      <c r="BI33" s="396">
        <f>F11</f>
        <v>0</v>
      </c>
      <c r="BJ33" s="396" t="s">
        <v>320</v>
      </c>
      <c r="BK33" s="396" t="s">
        <v>320</v>
      </c>
      <c r="BL33" s="396"/>
      <c r="BM33" s="396" t="s">
        <v>320</v>
      </c>
      <c r="BN33" s="396"/>
      <c r="BO33" s="396" t="s">
        <v>320</v>
      </c>
      <c r="BP33" s="396"/>
      <c r="BQ33" s="396" t="s">
        <v>320</v>
      </c>
      <c r="BR33" s="396"/>
      <c r="BS33" s="396" t="s">
        <v>320</v>
      </c>
      <c r="BT33" s="396"/>
      <c r="BU33" s="396" t="s">
        <v>320</v>
      </c>
      <c r="BV33" s="396"/>
      <c r="BW33" s="396" t="s">
        <v>320</v>
      </c>
      <c r="BX33" s="396"/>
      <c r="BY33" s="396" t="s">
        <v>320</v>
      </c>
      <c r="BZ33" s="396"/>
      <c r="CA33" s="396" t="s">
        <v>320</v>
      </c>
      <c r="CB33" s="396"/>
      <c r="CC33" s="396" t="s">
        <v>320</v>
      </c>
      <c r="CD33" s="396"/>
      <c r="CE33" s="396" t="s">
        <v>320</v>
      </c>
      <c r="CF33" s="396"/>
      <c r="CG33" s="396" t="s">
        <v>320</v>
      </c>
      <c r="CH33" s="396"/>
      <c r="CI33" s="396" t="s">
        <v>320</v>
      </c>
      <c r="CJ33" s="396"/>
      <c r="CK33" s="396" t="s">
        <v>320</v>
      </c>
      <c r="CL33" s="396"/>
      <c r="CM33" s="396" t="s">
        <v>320</v>
      </c>
      <c r="CN33" s="396"/>
      <c r="CO33" s="396" t="s">
        <v>320</v>
      </c>
      <c r="CP33" s="396"/>
      <c r="CQ33" s="396" t="s">
        <v>320</v>
      </c>
      <c r="CR33" s="396"/>
      <c r="CS33" s="396" t="s">
        <v>320</v>
      </c>
      <c r="CT33" s="396"/>
      <c r="CU33" s="396" t="s">
        <v>320</v>
      </c>
      <c r="CV33" s="396"/>
      <c r="CW33" s="396" t="s">
        <v>320</v>
      </c>
      <c r="CX33" s="396"/>
      <c r="CY33" s="396" t="s">
        <v>320</v>
      </c>
      <c r="CZ33" s="396"/>
      <c r="DA33" s="396" t="s">
        <v>320</v>
      </c>
      <c r="DB33" s="396"/>
      <c r="DC33" s="396" t="s">
        <v>320</v>
      </c>
      <c r="DD33" s="889"/>
      <c r="DE33" s="372">
        <v>132</v>
      </c>
      <c r="DF33" s="373" t="s">
        <v>378</v>
      </c>
      <c r="DG33" s="372">
        <v>918.8</v>
      </c>
      <c r="DH33" s="372">
        <v>300</v>
      </c>
      <c r="DI33" s="372">
        <v>0</v>
      </c>
      <c r="DJ33" s="372">
        <v>300</v>
      </c>
      <c r="DK33" s="889"/>
      <c r="DL33" s="889"/>
      <c r="DM33" s="889"/>
    </row>
    <row r="34" spans="1:117" ht="15.75" customHeight="1" x14ac:dyDescent="0.25">
      <c r="B34" s="308">
        <v>3</v>
      </c>
      <c r="C34" s="472" t="s">
        <v>379</v>
      </c>
      <c r="D34" s="473"/>
      <c r="E34" s="472"/>
      <c r="F34" s="663"/>
      <c r="G34" s="474"/>
      <c r="H34" s="475"/>
      <c r="I34" s="476"/>
      <c r="J34" s="475"/>
      <c r="K34" s="476"/>
      <c r="L34" s="476"/>
      <c r="M34" s="476"/>
      <c r="N34" s="476"/>
      <c r="O34" s="476"/>
      <c r="P34" s="476"/>
      <c r="Q34" s="476"/>
      <c r="R34" s="475"/>
      <c r="S34" s="476"/>
      <c r="T34" s="475"/>
      <c r="U34" s="476"/>
      <c r="V34" s="475"/>
      <c r="W34" s="474"/>
      <c r="X34" s="475"/>
      <c r="Y34" s="474"/>
      <c r="Z34" s="475"/>
      <c r="AA34" s="474"/>
      <c r="AB34" s="475"/>
      <c r="AC34" s="474"/>
      <c r="AD34" s="475"/>
      <c r="AE34" s="474"/>
      <c r="AF34" s="475"/>
      <c r="AG34" s="474"/>
      <c r="AH34" s="475"/>
      <c r="AI34" s="476"/>
      <c r="AJ34" s="475"/>
      <c r="AK34" s="474"/>
      <c r="AL34" s="475"/>
      <c r="AM34" s="474"/>
      <c r="AN34" s="475"/>
      <c r="AO34" s="474"/>
      <c r="AP34" s="474"/>
      <c r="AQ34" s="474"/>
      <c r="AR34" s="474"/>
      <c r="AS34" s="474"/>
      <c r="AT34" s="475"/>
      <c r="AU34" s="477"/>
      <c r="AV34" s="663"/>
      <c r="AW34" s="663"/>
      <c r="AX34" s="475"/>
      <c r="AY34" s="477"/>
      <c r="AZ34" s="663"/>
      <c r="BA34" s="663"/>
      <c r="BB34" s="663"/>
      <c r="BC34" s="663"/>
      <c r="BD34" s="663"/>
      <c r="BF34" s="448">
        <v>14</v>
      </c>
      <c r="BG34" s="449" t="s">
        <v>380</v>
      </c>
      <c r="BH34" s="396" t="s">
        <v>319</v>
      </c>
      <c r="BI34" s="396">
        <f>VLOOKUP(B3,DE7:DJ183,5,FALSE)</f>
        <v>0</v>
      </c>
      <c r="BJ34" s="396" t="s">
        <v>320</v>
      </c>
      <c r="BK34" s="396" t="s">
        <v>320</v>
      </c>
      <c r="BL34" s="396"/>
      <c r="BM34" s="396" t="s">
        <v>320</v>
      </c>
      <c r="BN34" s="396"/>
      <c r="BO34" s="396" t="s">
        <v>320</v>
      </c>
      <c r="BP34" s="396"/>
      <c r="BQ34" s="396" t="s">
        <v>320</v>
      </c>
      <c r="BR34" s="396"/>
      <c r="BS34" s="396" t="s">
        <v>320</v>
      </c>
      <c r="BT34" s="396"/>
      <c r="BU34" s="396" t="s">
        <v>320</v>
      </c>
      <c r="BV34" s="396"/>
      <c r="BW34" s="396" t="s">
        <v>320</v>
      </c>
      <c r="BX34" s="396"/>
      <c r="BY34" s="396" t="s">
        <v>320</v>
      </c>
      <c r="BZ34" s="396"/>
      <c r="CA34" s="396" t="s">
        <v>320</v>
      </c>
      <c r="CB34" s="396"/>
      <c r="CC34" s="396" t="s">
        <v>320</v>
      </c>
      <c r="CD34" s="396"/>
      <c r="CE34" s="396" t="s">
        <v>320</v>
      </c>
      <c r="CF34" s="396"/>
      <c r="CG34" s="396" t="s">
        <v>320</v>
      </c>
      <c r="CH34" s="396"/>
      <c r="CI34" s="396" t="s">
        <v>320</v>
      </c>
      <c r="CJ34" s="396"/>
      <c r="CK34" s="396" t="s">
        <v>320</v>
      </c>
      <c r="CL34" s="396"/>
      <c r="CM34" s="396" t="s">
        <v>320</v>
      </c>
      <c r="CN34" s="396"/>
      <c r="CO34" s="396" t="s">
        <v>320</v>
      </c>
      <c r="CP34" s="396"/>
      <c r="CQ34" s="396" t="s">
        <v>320</v>
      </c>
      <c r="CR34" s="396"/>
      <c r="CS34" s="396" t="s">
        <v>320</v>
      </c>
      <c r="CT34" s="396"/>
      <c r="CU34" s="396" t="s">
        <v>320</v>
      </c>
      <c r="CV34" s="396"/>
      <c r="CW34" s="396" t="s">
        <v>320</v>
      </c>
      <c r="CX34" s="396"/>
      <c r="CY34" s="396" t="s">
        <v>320</v>
      </c>
      <c r="CZ34" s="396"/>
      <c r="DA34" s="396" t="s">
        <v>320</v>
      </c>
      <c r="DB34" s="396"/>
      <c r="DC34" s="396" t="s">
        <v>320</v>
      </c>
      <c r="DE34" s="372">
        <v>116</v>
      </c>
      <c r="DF34" s="373" t="s">
        <v>381</v>
      </c>
      <c r="DG34" s="372">
        <v>344700</v>
      </c>
      <c r="DH34" s="372">
        <v>120600</v>
      </c>
      <c r="DI34" s="372">
        <v>355500</v>
      </c>
      <c r="DJ34" s="372">
        <v>476100</v>
      </c>
    </row>
    <row r="35" spans="1:117" ht="8.4499999999999993" customHeight="1" x14ac:dyDescent="0.25">
      <c r="C35" s="478"/>
      <c r="D35" s="479"/>
      <c r="E35" s="480"/>
      <c r="F35" s="330"/>
      <c r="G35" s="470"/>
      <c r="H35" s="460"/>
      <c r="I35" s="872"/>
      <c r="J35" s="460"/>
      <c r="K35" s="872"/>
      <c r="L35" s="872"/>
      <c r="M35" s="872"/>
      <c r="N35" s="872"/>
      <c r="O35" s="872"/>
      <c r="P35" s="872"/>
      <c r="Q35" s="872"/>
      <c r="R35" s="460"/>
      <c r="S35" s="872"/>
      <c r="T35" s="460"/>
      <c r="U35" s="872"/>
      <c r="V35" s="460"/>
      <c r="W35" s="470"/>
      <c r="X35" s="460"/>
      <c r="Y35" s="470"/>
      <c r="Z35" s="460"/>
      <c r="AA35" s="470"/>
      <c r="AB35" s="460"/>
      <c r="AC35" s="470"/>
      <c r="AD35" s="460"/>
      <c r="AE35" s="470"/>
      <c r="AF35" s="460"/>
      <c r="AG35" s="470"/>
      <c r="AH35" s="460"/>
      <c r="AI35" s="872"/>
      <c r="AJ35" s="460"/>
      <c r="AK35" s="470"/>
      <c r="AL35" s="460"/>
      <c r="AM35" s="470"/>
      <c r="AN35" s="460"/>
      <c r="AO35" s="470"/>
      <c r="AP35" s="470"/>
      <c r="AQ35" s="470"/>
      <c r="AR35" s="470"/>
      <c r="AS35" s="470"/>
      <c r="AT35" s="460"/>
      <c r="AU35" s="329"/>
      <c r="AV35" s="330"/>
      <c r="AW35" s="330"/>
      <c r="AX35" s="460"/>
      <c r="AY35" s="329"/>
      <c r="AZ35" s="330"/>
      <c r="BA35" s="330"/>
      <c r="BB35" s="330"/>
      <c r="BC35" s="330"/>
      <c r="BD35" s="330"/>
      <c r="BF35" s="451" t="s">
        <v>358</v>
      </c>
      <c r="BG35" s="449" t="s">
        <v>382</v>
      </c>
      <c r="BH35" s="396" t="s">
        <v>319</v>
      </c>
      <c r="BI35" s="396">
        <f>ABS(BI33-BI34)</f>
        <v>0</v>
      </c>
      <c r="BJ35" s="396" t="s">
        <v>320</v>
      </c>
      <c r="BK35" s="396" t="s">
        <v>320</v>
      </c>
      <c r="BL35" s="396"/>
      <c r="BM35" s="396" t="s">
        <v>320</v>
      </c>
      <c r="BN35" s="396"/>
      <c r="BO35" s="396" t="s">
        <v>320</v>
      </c>
      <c r="BP35" s="396"/>
      <c r="BQ35" s="396" t="s">
        <v>320</v>
      </c>
      <c r="BR35" s="396"/>
      <c r="BS35" s="396" t="s">
        <v>320</v>
      </c>
      <c r="BT35" s="396"/>
      <c r="BU35" s="396" t="s">
        <v>320</v>
      </c>
      <c r="BV35" s="396"/>
      <c r="BW35" s="396" t="s">
        <v>320</v>
      </c>
      <c r="BX35" s="396"/>
      <c r="BY35" s="396" t="s">
        <v>320</v>
      </c>
      <c r="BZ35" s="396"/>
      <c r="CA35" s="396" t="s">
        <v>320</v>
      </c>
      <c r="CB35" s="396"/>
      <c r="CC35" s="396" t="s">
        <v>320</v>
      </c>
      <c r="CD35" s="396"/>
      <c r="CE35" s="396" t="s">
        <v>320</v>
      </c>
      <c r="CF35" s="396"/>
      <c r="CG35" s="396" t="s">
        <v>320</v>
      </c>
      <c r="CH35" s="396"/>
      <c r="CI35" s="396" t="s">
        <v>320</v>
      </c>
      <c r="CJ35" s="396"/>
      <c r="CK35" s="396" t="s">
        <v>320</v>
      </c>
      <c r="CL35" s="396"/>
      <c r="CM35" s="396" t="s">
        <v>320</v>
      </c>
      <c r="CN35" s="396"/>
      <c r="CO35" s="396" t="s">
        <v>320</v>
      </c>
      <c r="CP35" s="396"/>
      <c r="CQ35" s="396" t="s">
        <v>320</v>
      </c>
      <c r="CR35" s="396"/>
      <c r="CS35" s="396" t="s">
        <v>320</v>
      </c>
      <c r="CT35" s="396"/>
      <c r="CU35" s="396" t="s">
        <v>320</v>
      </c>
      <c r="CV35" s="396"/>
      <c r="CW35" s="396" t="s">
        <v>320</v>
      </c>
      <c r="CX35" s="396"/>
      <c r="CY35" s="396" t="s">
        <v>320</v>
      </c>
      <c r="CZ35" s="396"/>
      <c r="DA35" s="396" t="s">
        <v>320</v>
      </c>
      <c r="DB35" s="396"/>
      <c r="DC35" s="396" t="s">
        <v>320</v>
      </c>
      <c r="DE35" s="372">
        <v>120</v>
      </c>
      <c r="DF35" s="373" t="s">
        <v>383</v>
      </c>
      <c r="DG35" s="372">
        <v>762600</v>
      </c>
      <c r="DH35" s="372">
        <v>273000</v>
      </c>
      <c r="DI35" s="372">
        <v>4000</v>
      </c>
      <c r="DJ35" s="372">
        <v>283100</v>
      </c>
    </row>
    <row r="36" spans="1:117" ht="18" customHeight="1" x14ac:dyDescent="0.2">
      <c r="C36" s="481" t="s">
        <v>384</v>
      </c>
      <c r="D36" s="991" t="s">
        <v>385</v>
      </c>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992"/>
      <c r="AY36" s="992"/>
      <c r="AZ36" s="992"/>
      <c r="BA36" s="992"/>
      <c r="BB36" s="992"/>
      <c r="BC36" s="992"/>
      <c r="BD36" s="993"/>
      <c r="BF36" s="384">
        <v>5</v>
      </c>
      <c r="BG36" s="407" t="s">
        <v>333</v>
      </c>
      <c r="BH36" s="396" t="s">
        <v>319</v>
      </c>
      <c r="BI36" s="396">
        <f>F12</f>
        <v>110936.08294117647</v>
      </c>
      <c r="BJ36" s="396" t="s">
        <v>320</v>
      </c>
      <c r="BK36" s="396" t="s">
        <v>320</v>
      </c>
      <c r="BL36" s="396"/>
      <c r="BM36" s="396" t="s">
        <v>320</v>
      </c>
      <c r="BN36" s="396"/>
      <c r="BO36" s="396" t="s">
        <v>320</v>
      </c>
      <c r="BP36" s="396"/>
      <c r="BQ36" s="396" t="s">
        <v>320</v>
      </c>
      <c r="BR36" s="396"/>
      <c r="BS36" s="396" t="s">
        <v>320</v>
      </c>
      <c r="BT36" s="396"/>
      <c r="BU36" s="396" t="s">
        <v>320</v>
      </c>
      <c r="BV36" s="396"/>
      <c r="BW36" s="396" t="s">
        <v>320</v>
      </c>
      <c r="BX36" s="396"/>
      <c r="BY36" s="396" t="s">
        <v>320</v>
      </c>
      <c r="BZ36" s="396"/>
      <c r="CA36" s="396" t="s">
        <v>320</v>
      </c>
      <c r="CB36" s="396"/>
      <c r="CC36" s="396" t="s">
        <v>320</v>
      </c>
      <c r="CD36" s="396"/>
      <c r="CE36" s="396" t="s">
        <v>320</v>
      </c>
      <c r="CF36" s="396"/>
      <c r="CG36" s="396" t="s">
        <v>320</v>
      </c>
      <c r="CH36" s="396"/>
      <c r="CI36" s="396" t="s">
        <v>320</v>
      </c>
      <c r="CJ36" s="396"/>
      <c r="CK36" s="396" t="s">
        <v>320</v>
      </c>
      <c r="CL36" s="396"/>
      <c r="CM36" s="396" t="s">
        <v>320</v>
      </c>
      <c r="CN36" s="396"/>
      <c r="CO36" s="396" t="s">
        <v>320</v>
      </c>
      <c r="CP36" s="396"/>
      <c r="CQ36" s="396" t="s">
        <v>320</v>
      </c>
      <c r="CR36" s="396"/>
      <c r="CS36" s="396" t="s">
        <v>320</v>
      </c>
      <c r="CT36" s="396"/>
      <c r="CU36" s="396" t="s">
        <v>320</v>
      </c>
      <c r="CV36" s="396"/>
      <c r="CW36" s="396" t="s">
        <v>320</v>
      </c>
      <c r="CX36" s="396"/>
      <c r="CY36" s="396" t="s">
        <v>320</v>
      </c>
      <c r="CZ36" s="396"/>
      <c r="DA36" s="396" t="s">
        <v>320</v>
      </c>
      <c r="DB36" s="396"/>
      <c r="DC36" s="396" t="s">
        <v>320</v>
      </c>
      <c r="DE36" s="372">
        <v>140</v>
      </c>
      <c r="DF36" s="373" t="s">
        <v>386</v>
      </c>
      <c r="DG36" s="372">
        <v>836700</v>
      </c>
      <c r="DH36" s="372">
        <v>141000</v>
      </c>
      <c r="DI36" s="372">
        <v>0</v>
      </c>
      <c r="DJ36" s="372">
        <v>141000</v>
      </c>
    </row>
    <row r="37" spans="1:117" s="382" customFormat="1" ht="150.94999999999999" customHeight="1" x14ac:dyDescent="0.25">
      <c r="A37" s="374">
        <v>1</v>
      </c>
      <c r="B37" s="363">
        <v>6459</v>
      </c>
      <c r="C37" s="482" t="s">
        <v>72</v>
      </c>
      <c r="D37" s="975" t="s">
        <v>387</v>
      </c>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6"/>
      <c r="AM37" s="976"/>
      <c r="AN37" s="976"/>
      <c r="AO37" s="976"/>
      <c r="AP37" s="976"/>
      <c r="AQ37" s="976"/>
      <c r="AR37" s="976"/>
      <c r="AS37" s="976"/>
      <c r="AT37" s="976"/>
      <c r="AU37" s="976"/>
      <c r="AV37" s="976"/>
      <c r="AW37" s="976"/>
      <c r="AX37" s="976"/>
      <c r="AY37" s="976"/>
      <c r="AZ37" s="976"/>
      <c r="BA37" s="976"/>
      <c r="BB37" s="976"/>
      <c r="BC37" s="976"/>
      <c r="BD37" s="977"/>
      <c r="BE37" s="383"/>
      <c r="BF37" s="448">
        <v>15</v>
      </c>
      <c r="BG37" s="449" t="s">
        <v>388</v>
      </c>
      <c r="BH37" s="396" t="s">
        <v>319</v>
      </c>
      <c r="BI37" s="396">
        <f>VLOOKUP(B3,DE7:DJ183,6,FALSE)</f>
        <v>113000</v>
      </c>
      <c r="BJ37" s="396" t="s">
        <v>320</v>
      </c>
      <c r="BK37" s="396" t="s">
        <v>320</v>
      </c>
      <c r="BL37" s="396"/>
      <c r="BM37" s="396" t="s">
        <v>320</v>
      </c>
      <c r="BN37" s="396"/>
      <c r="BO37" s="396" t="s">
        <v>320</v>
      </c>
      <c r="BP37" s="396"/>
      <c r="BQ37" s="396" t="s">
        <v>320</v>
      </c>
      <c r="BR37" s="396"/>
      <c r="BS37" s="396" t="s">
        <v>320</v>
      </c>
      <c r="BT37" s="396"/>
      <c r="BU37" s="396" t="s">
        <v>320</v>
      </c>
      <c r="BV37" s="396"/>
      <c r="BW37" s="396" t="s">
        <v>320</v>
      </c>
      <c r="BX37" s="396"/>
      <c r="BY37" s="396" t="s">
        <v>320</v>
      </c>
      <c r="BZ37" s="396"/>
      <c r="CA37" s="396" t="s">
        <v>320</v>
      </c>
      <c r="CB37" s="396"/>
      <c r="CC37" s="396" t="s">
        <v>320</v>
      </c>
      <c r="CD37" s="396"/>
      <c r="CE37" s="396" t="s">
        <v>320</v>
      </c>
      <c r="CF37" s="396"/>
      <c r="CG37" s="396" t="s">
        <v>320</v>
      </c>
      <c r="CH37" s="396"/>
      <c r="CI37" s="396" t="s">
        <v>320</v>
      </c>
      <c r="CJ37" s="396"/>
      <c r="CK37" s="396" t="s">
        <v>320</v>
      </c>
      <c r="CL37" s="396"/>
      <c r="CM37" s="396" t="s">
        <v>320</v>
      </c>
      <c r="CN37" s="396"/>
      <c r="CO37" s="396" t="s">
        <v>320</v>
      </c>
      <c r="CP37" s="396"/>
      <c r="CQ37" s="396" t="s">
        <v>320</v>
      </c>
      <c r="CR37" s="396"/>
      <c r="CS37" s="396" t="s">
        <v>320</v>
      </c>
      <c r="CT37" s="396"/>
      <c r="CU37" s="396" t="s">
        <v>320</v>
      </c>
      <c r="CV37" s="396"/>
      <c r="CW37" s="396" t="s">
        <v>320</v>
      </c>
      <c r="CX37" s="396"/>
      <c r="CY37" s="396" t="s">
        <v>320</v>
      </c>
      <c r="CZ37" s="396"/>
      <c r="DA37" s="396" t="s">
        <v>320</v>
      </c>
      <c r="DB37" s="396"/>
      <c r="DC37" s="396" t="s">
        <v>320</v>
      </c>
      <c r="DE37" s="483">
        <v>148</v>
      </c>
      <c r="DF37" s="484" t="s">
        <v>389</v>
      </c>
      <c r="DG37" s="483">
        <v>413400</v>
      </c>
      <c r="DH37" s="483">
        <v>15000</v>
      </c>
      <c r="DI37" s="483">
        <v>30700</v>
      </c>
      <c r="DJ37" s="483">
        <v>45700</v>
      </c>
    </row>
    <row r="38" spans="1:117" s="382" customFormat="1" ht="21.6" customHeight="1" x14ac:dyDescent="0.25">
      <c r="A38" s="374">
        <v>1</v>
      </c>
      <c r="B38" s="363">
        <v>5680</v>
      </c>
      <c r="C38" s="482" t="s">
        <v>322</v>
      </c>
      <c r="D38" s="997" t="s">
        <v>390</v>
      </c>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8"/>
      <c r="AY38" s="998"/>
      <c r="AZ38" s="998"/>
      <c r="BA38" s="998"/>
      <c r="BB38" s="998"/>
      <c r="BC38" s="998"/>
      <c r="BD38" s="999"/>
      <c r="BE38" s="383"/>
      <c r="BF38" s="485" t="s">
        <v>358</v>
      </c>
      <c r="BG38" s="486" t="s">
        <v>391</v>
      </c>
      <c r="BH38" s="427" t="s">
        <v>319</v>
      </c>
      <c r="BI38" s="427">
        <f>ABS(BI36-BI37)</f>
        <v>2063.9170588235284</v>
      </c>
      <c r="BJ38" s="427" t="s">
        <v>320</v>
      </c>
      <c r="BK38" s="427" t="s">
        <v>320</v>
      </c>
      <c r="BL38" s="427"/>
      <c r="BM38" s="427" t="s">
        <v>320</v>
      </c>
      <c r="BN38" s="427"/>
      <c r="BO38" s="427" t="s">
        <v>320</v>
      </c>
      <c r="BP38" s="427"/>
      <c r="BQ38" s="427" t="s">
        <v>320</v>
      </c>
      <c r="BR38" s="427"/>
      <c r="BS38" s="427" t="s">
        <v>320</v>
      </c>
      <c r="BT38" s="427"/>
      <c r="BU38" s="427" t="s">
        <v>320</v>
      </c>
      <c r="BV38" s="427"/>
      <c r="BW38" s="427" t="s">
        <v>320</v>
      </c>
      <c r="BX38" s="427"/>
      <c r="BY38" s="427" t="s">
        <v>320</v>
      </c>
      <c r="BZ38" s="427"/>
      <c r="CA38" s="427" t="s">
        <v>320</v>
      </c>
      <c r="CB38" s="427"/>
      <c r="CC38" s="427" t="s">
        <v>320</v>
      </c>
      <c r="CD38" s="427"/>
      <c r="CE38" s="427" t="s">
        <v>320</v>
      </c>
      <c r="CF38" s="427"/>
      <c r="CG38" s="427" t="s">
        <v>320</v>
      </c>
      <c r="CH38" s="427"/>
      <c r="CI38" s="427" t="s">
        <v>320</v>
      </c>
      <c r="CJ38" s="427"/>
      <c r="CK38" s="427" t="s">
        <v>320</v>
      </c>
      <c r="CL38" s="427"/>
      <c r="CM38" s="427" t="s">
        <v>320</v>
      </c>
      <c r="CN38" s="427"/>
      <c r="CO38" s="427" t="s">
        <v>320</v>
      </c>
      <c r="CP38" s="427"/>
      <c r="CQ38" s="427" t="s">
        <v>320</v>
      </c>
      <c r="CR38" s="427"/>
      <c r="CS38" s="427" t="s">
        <v>320</v>
      </c>
      <c r="CT38" s="427"/>
      <c r="CU38" s="427" t="s">
        <v>320</v>
      </c>
      <c r="CV38" s="427"/>
      <c r="CW38" s="427" t="s">
        <v>320</v>
      </c>
      <c r="CX38" s="427"/>
      <c r="CY38" s="427" t="s">
        <v>320</v>
      </c>
      <c r="CZ38" s="427"/>
      <c r="DA38" s="427" t="s">
        <v>320</v>
      </c>
      <c r="DB38" s="427"/>
      <c r="DC38" s="427" t="s">
        <v>320</v>
      </c>
      <c r="DE38" s="483">
        <v>156</v>
      </c>
      <c r="DF38" s="484" t="s">
        <v>392</v>
      </c>
      <c r="DG38" s="483">
        <v>6192000</v>
      </c>
      <c r="DH38" s="483">
        <v>2813000</v>
      </c>
      <c r="DI38" s="483">
        <v>17170</v>
      </c>
      <c r="DJ38" s="483">
        <v>2840000</v>
      </c>
    </row>
    <row r="39" spans="1:117" s="382" customFormat="1" ht="23.1" customHeight="1" x14ac:dyDescent="0.25">
      <c r="A39" s="374">
        <v>1</v>
      </c>
      <c r="B39" s="363">
        <v>5681</v>
      </c>
      <c r="C39" s="482" t="s">
        <v>332</v>
      </c>
      <c r="D39" s="997" t="s">
        <v>393</v>
      </c>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8"/>
      <c r="AP39" s="998"/>
      <c r="AQ39" s="998"/>
      <c r="AR39" s="998"/>
      <c r="AS39" s="998"/>
      <c r="AT39" s="998"/>
      <c r="AU39" s="998"/>
      <c r="AV39" s="998"/>
      <c r="AW39" s="998"/>
      <c r="AX39" s="998"/>
      <c r="AY39" s="998"/>
      <c r="AZ39" s="998"/>
      <c r="BA39" s="998"/>
      <c r="BB39" s="998"/>
      <c r="BC39" s="998"/>
      <c r="BD39" s="999"/>
      <c r="BE39" s="383"/>
      <c r="BF39" s="487" t="s">
        <v>394</v>
      </c>
      <c r="BG39" s="488" t="s">
        <v>395</v>
      </c>
      <c r="BH39" s="383"/>
      <c r="BI39" s="383"/>
      <c r="BJ39" s="383"/>
      <c r="BK39" s="383"/>
      <c r="BL39" s="383"/>
      <c r="BM39" s="383"/>
      <c r="BN39" s="383"/>
      <c r="BO39" s="383"/>
      <c r="BP39" s="383"/>
      <c r="BQ39" s="383"/>
      <c r="BR39" s="383"/>
      <c r="BS39" s="383"/>
      <c r="BT39" s="383"/>
      <c r="BU39" s="383"/>
      <c r="BV39" s="383"/>
      <c r="BW39" s="383"/>
      <c r="BX39" s="383"/>
      <c r="BY39" s="383"/>
      <c r="BZ39" s="383"/>
      <c r="CA39" s="383"/>
      <c r="CB39" s="383"/>
      <c r="CC39" s="383"/>
      <c r="CD39" s="383"/>
      <c r="CE39" s="383"/>
      <c r="CF39" s="383"/>
      <c r="CG39" s="383"/>
      <c r="CH39" s="383"/>
      <c r="CI39" s="383"/>
      <c r="CJ39" s="383"/>
      <c r="CK39" s="383"/>
      <c r="CL39" s="383"/>
      <c r="CM39" s="383"/>
      <c r="CN39" s="383"/>
      <c r="CO39" s="383"/>
      <c r="CP39" s="383"/>
      <c r="CQ39" s="383"/>
      <c r="CR39" s="383"/>
      <c r="CS39" s="383"/>
      <c r="CT39" s="383"/>
      <c r="CU39" s="383"/>
      <c r="CV39" s="383"/>
      <c r="CW39" s="383"/>
      <c r="CX39" s="383"/>
      <c r="CY39" s="383"/>
      <c r="CZ39" s="383"/>
      <c r="DA39" s="383"/>
      <c r="DB39" s="383"/>
      <c r="DC39" s="383"/>
      <c r="DE39" s="483">
        <v>344</v>
      </c>
      <c r="DF39" s="484" t="s">
        <v>396</v>
      </c>
      <c r="DG39" s="483"/>
      <c r="DH39" s="483"/>
      <c r="DI39" s="483"/>
      <c r="DJ39" s="483"/>
    </row>
    <row r="40" spans="1:117" s="382" customFormat="1" ht="18" customHeight="1" x14ac:dyDescent="0.25">
      <c r="A40" s="667" t="s">
        <v>317</v>
      </c>
      <c r="B40" s="363" t="s">
        <v>317</v>
      </c>
      <c r="C40" s="482" t="s">
        <v>317</v>
      </c>
      <c r="D40" s="997" t="s">
        <v>397</v>
      </c>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998"/>
      <c r="AY40" s="998"/>
      <c r="AZ40" s="998"/>
      <c r="BA40" s="998"/>
      <c r="BB40" s="998"/>
      <c r="BC40" s="998"/>
      <c r="BD40" s="999"/>
      <c r="BE40" s="383"/>
      <c r="BF40" s="487" t="s">
        <v>398</v>
      </c>
      <c r="BG40" s="488" t="s">
        <v>399</v>
      </c>
      <c r="BH40" s="383"/>
      <c r="BI40" s="383"/>
      <c r="BJ40" s="383"/>
      <c r="BK40" s="383"/>
      <c r="BL40" s="383"/>
      <c r="BM40" s="383"/>
      <c r="BN40" s="383"/>
      <c r="BO40" s="383"/>
      <c r="BP40" s="383"/>
      <c r="BQ40" s="383"/>
      <c r="BR40" s="383"/>
      <c r="BS40" s="383"/>
      <c r="BT40" s="383"/>
      <c r="BU40" s="383"/>
      <c r="BV40" s="383"/>
      <c r="BW40" s="383"/>
      <c r="BX40" s="383"/>
      <c r="BY40" s="383"/>
      <c r="BZ40" s="383"/>
      <c r="CA40" s="383"/>
      <c r="CB40" s="383"/>
      <c r="CC40" s="383"/>
      <c r="CD40" s="383"/>
      <c r="CE40" s="383"/>
      <c r="CF40" s="383"/>
      <c r="CG40" s="383"/>
      <c r="CH40" s="383"/>
      <c r="CI40" s="383"/>
      <c r="CJ40" s="383"/>
      <c r="CK40" s="383"/>
      <c r="CL40" s="383"/>
      <c r="CM40" s="383"/>
      <c r="CN40" s="383"/>
      <c r="CO40" s="383"/>
      <c r="CP40" s="383"/>
      <c r="CQ40" s="383"/>
      <c r="CR40" s="383"/>
      <c r="CS40" s="383"/>
      <c r="CT40" s="383"/>
      <c r="CU40" s="383"/>
      <c r="CV40" s="383"/>
      <c r="CW40" s="383"/>
      <c r="CX40" s="383"/>
      <c r="CY40" s="383"/>
      <c r="CZ40" s="383"/>
      <c r="DA40" s="383"/>
      <c r="DB40" s="383"/>
      <c r="DC40" s="383"/>
      <c r="DE40" s="483">
        <v>446</v>
      </c>
      <c r="DF40" s="484" t="s">
        <v>400</v>
      </c>
      <c r="DG40" s="483"/>
      <c r="DH40" s="483"/>
      <c r="DI40" s="483"/>
      <c r="DJ40" s="483"/>
    </row>
    <row r="41" spans="1:117" ht="18" customHeight="1" x14ac:dyDescent="0.2">
      <c r="C41" s="489"/>
      <c r="D41" s="994"/>
      <c r="E41" s="995"/>
      <c r="F41" s="995"/>
      <c r="G41" s="995"/>
      <c r="H41" s="995"/>
      <c r="I41" s="995"/>
      <c r="J41" s="995"/>
      <c r="K41" s="995"/>
      <c r="L41" s="995"/>
      <c r="M41" s="995"/>
      <c r="N41" s="995"/>
      <c r="O41" s="995"/>
      <c r="P41" s="995"/>
      <c r="Q41" s="995"/>
      <c r="R41" s="995"/>
      <c r="S41" s="995"/>
      <c r="T41" s="995"/>
      <c r="U41" s="995"/>
      <c r="V41" s="995"/>
      <c r="W41" s="995"/>
      <c r="X41" s="995"/>
      <c r="Y41" s="995"/>
      <c r="Z41" s="995"/>
      <c r="AA41" s="995"/>
      <c r="AB41" s="995"/>
      <c r="AC41" s="995"/>
      <c r="AD41" s="995"/>
      <c r="AE41" s="995"/>
      <c r="AF41" s="995"/>
      <c r="AG41" s="995"/>
      <c r="AH41" s="995"/>
      <c r="AI41" s="995"/>
      <c r="AJ41" s="995"/>
      <c r="AK41" s="995"/>
      <c r="AL41" s="995"/>
      <c r="AM41" s="995"/>
      <c r="AN41" s="995"/>
      <c r="AO41" s="995"/>
      <c r="AP41" s="995"/>
      <c r="AQ41" s="995"/>
      <c r="AR41" s="995"/>
      <c r="AS41" s="995"/>
      <c r="AT41" s="995"/>
      <c r="AU41" s="995"/>
      <c r="AV41" s="995"/>
      <c r="AW41" s="995"/>
      <c r="AX41" s="995"/>
      <c r="AY41" s="995"/>
      <c r="AZ41" s="995"/>
      <c r="BA41" s="995"/>
      <c r="BB41" s="995"/>
      <c r="BC41" s="995"/>
      <c r="BD41" s="996"/>
      <c r="BF41" s="492" t="s">
        <v>401</v>
      </c>
      <c r="BG41" s="491" t="s">
        <v>402</v>
      </c>
      <c r="BH41" s="493"/>
      <c r="DE41" s="372">
        <v>170</v>
      </c>
      <c r="DF41" s="373" t="s">
        <v>403</v>
      </c>
      <c r="DG41" s="372">
        <v>3699000</v>
      </c>
      <c r="DH41" s="372">
        <v>2145000</v>
      </c>
      <c r="DI41" s="372">
        <v>215000</v>
      </c>
      <c r="DJ41" s="372">
        <v>2360000</v>
      </c>
    </row>
    <row r="42" spans="1:117" ht="18" customHeight="1" x14ac:dyDescent="0.2">
      <c r="C42" s="489"/>
      <c r="D42" s="994"/>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995"/>
      <c r="AL42" s="995"/>
      <c r="AM42" s="995"/>
      <c r="AN42" s="995"/>
      <c r="AO42" s="995"/>
      <c r="AP42" s="995"/>
      <c r="AQ42" s="995"/>
      <c r="AR42" s="995"/>
      <c r="AS42" s="995"/>
      <c r="AT42" s="995"/>
      <c r="AU42" s="995"/>
      <c r="AV42" s="995"/>
      <c r="AW42" s="995"/>
      <c r="AX42" s="995"/>
      <c r="AY42" s="995"/>
      <c r="AZ42" s="995"/>
      <c r="BA42" s="995"/>
      <c r="BB42" s="995"/>
      <c r="BC42" s="995"/>
      <c r="BD42" s="996"/>
      <c r="BF42" s="492" t="s">
        <v>404</v>
      </c>
      <c r="BG42" s="491" t="s">
        <v>405</v>
      </c>
      <c r="BH42" s="493"/>
      <c r="DE42" s="372">
        <v>174</v>
      </c>
      <c r="DF42" s="373" t="s">
        <v>406</v>
      </c>
      <c r="DG42" s="372">
        <v>1675</v>
      </c>
      <c r="DH42" s="372">
        <v>1200</v>
      </c>
      <c r="DI42" s="372">
        <v>0</v>
      </c>
      <c r="DJ42" s="372">
        <v>1200</v>
      </c>
    </row>
    <row r="43" spans="1:117" ht="18" customHeight="1" x14ac:dyDescent="0.2">
      <c r="C43" s="489"/>
      <c r="D43" s="994"/>
      <c r="E43" s="995"/>
      <c r="F43" s="995"/>
      <c r="G43" s="995"/>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995"/>
      <c r="AY43" s="995"/>
      <c r="AZ43" s="995"/>
      <c r="BA43" s="995"/>
      <c r="BB43" s="995"/>
      <c r="BC43" s="995"/>
      <c r="BD43" s="996"/>
      <c r="BF43" s="490" t="s">
        <v>407</v>
      </c>
      <c r="BG43" s="491" t="s">
        <v>408</v>
      </c>
      <c r="BH43" s="493"/>
      <c r="DE43" s="372">
        <v>178</v>
      </c>
      <c r="DF43" s="373" t="s">
        <v>409</v>
      </c>
      <c r="DG43" s="372">
        <v>562900</v>
      </c>
      <c r="DH43" s="372">
        <v>222000</v>
      </c>
      <c r="DI43" s="372">
        <v>52000</v>
      </c>
      <c r="DJ43" s="372">
        <v>832000</v>
      </c>
    </row>
    <row r="44" spans="1:117" ht="18" customHeight="1" x14ac:dyDescent="0.2">
      <c r="C44" s="489"/>
      <c r="D44" s="994"/>
      <c r="E44" s="995"/>
      <c r="F44" s="995"/>
      <c r="G44" s="995"/>
      <c r="H44" s="995"/>
      <c r="I44" s="995"/>
      <c r="J44" s="995"/>
      <c r="K44" s="995"/>
      <c r="L44" s="995"/>
      <c r="M44" s="995"/>
      <c r="N44" s="995"/>
      <c r="O44" s="995"/>
      <c r="P44" s="995"/>
      <c r="Q44" s="995"/>
      <c r="R44" s="995"/>
      <c r="S44" s="995"/>
      <c r="T44" s="995"/>
      <c r="U44" s="995"/>
      <c r="V44" s="995"/>
      <c r="W44" s="995"/>
      <c r="X44" s="995"/>
      <c r="Y44" s="995"/>
      <c r="Z44" s="995"/>
      <c r="AA44" s="995"/>
      <c r="AB44" s="995"/>
      <c r="AC44" s="995"/>
      <c r="AD44" s="995"/>
      <c r="AE44" s="995"/>
      <c r="AF44" s="995"/>
      <c r="AG44" s="995"/>
      <c r="AH44" s="995"/>
      <c r="AI44" s="995"/>
      <c r="AJ44" s="995"/>
      <c r="AK44" s="995"/>
      <c r="AL44" s="995"/>
      <c r="AM44" s="995"/>
      <c r="AN44" s="995"/>
      <c r="AO44" s="995"/>
      <c r="AP44" s="995"/>
      <c r="AQ44" s="995"/>
      <c r="AR44" s="995"/>
      <c r="AS44" s="995"/>
      <c r="AT44" s="995"/>
      <c r="AU44" s="995"/>
      <c r="AV44" s="995"/>
      <c r="AW44" s="995"/>
      <c r="AX44" s="995"/>
      <c r="AY44" s="995"/>
      <c r="AZ44" s="995"/>
      <c r="BA44" s="995"/>
      <c r="BB44" s="995"/>
      <c r="BC44" s="995"/>
      <c r="BD44" s="996"/>
      <c r="BH44" s="493"/>
      <c r="DE44" s="372">
        <v>188</v>
      </c>
      <c r="DF44" s="373" t="s">
        <v>293</v>
      </c>
      <c r="DG44" s="372">
        <v>149500</v>
      </c>
      <c r="DH44" s="372">
        <v>113000</v>
      </c>
      <c r="DI44" s="372">
        <v>0</v>
      </c>
      <c r="DJ44" s="372">
        <v>113000</v>
      </c>
    </row>
    <row r="45" spans="1:117" ht="18" customHeight="1" x14ac:dyDescent="0.2">
      <c r="C45" s="489"/>
      <c r="D45" s="994"/>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B45" s="995"/>
      <c r="AC45" s="995"/>
      <c r="AD45" s="995"/>
      <c r="AE45" s="995"/>
      <c r="AF45" s="995"/>
      <c r="AG45" s="995"/>
      <c r="AH45" s="995"/>
      <c r="AI45" s="995"/>
      <c r="AJ45" s="995"/>
      <c r="AK45" s="995"/>
      <c r="AL45" s="995"/>
      <c r="AM45" s="995"/>
      <c r="AN45" s="995"/>
      <c r="AO45" s="995"/>
      <c r="AP45" s="995"/>
      <c r="AQ45" s="995"/>
      <c r="AR45" s="995"/>
      <c r="AS45" s="995"/>
      <c r="AT45" s="995"/>
      <c r="AU45" s="995"/>
      <c r="AV45" s="995"/>
      <c r="AW45" s="995"/>
      <c r="AX45" s="995"/>
      <c r="AY45" s="995"/>
      <c r="AZ45" s="995"/>
      <c r="BA45" s="995"/>
      <c r="BB45" s="995"/>
      <c r="BC45" s="995"/>
      <c r="BD45" s="996"/>
      <c r="DE45" s="372">
        <v>384</v>
      </c>
      <c r="DF45" s="373" t="s">
        <v>410</v>
      </c>
      <c r="DG45" s="372">
        <v>434700</v>
      </c>
      <c r="DH45" s="372">
        <v>76840</v>
      </c>
      <c r="DI45" s="372">
        <v>4300</v>
      </c>
      <c r="DJ45" s="372">
        <v>84140</v>
      </c>
    </row>
    <row r="46" spans="1:117" ht="18.75" customHeight="1" x14ac:dyDescent="0.2">
      <c r="C46" s="489"/>
      <c r="D46" s="994"/>
      <c r="E46" s="995"/>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c r="AI46" s="995"/>
      <c r="AJ46" s="995"/>
      <c r="AK46" s="995"/>
      <c r="AL46" s="995"/>
      <c r="AM46" s="995"/>
      <c r="AN46" s="995"/>
      <c r="AO46" s="995"/>
      <c r="AP46" s="995"/>
      <c r="AQ46" s="995"/>
      <c r="AR46" s="995"/>
      <c r="AS46" s="995"/>
      <c r="AT46" s="995"/>
      <c r="AU46" s="995"/>
      <c r="AV46" s="995"/>
      <c r="AW46" s="995"/>
      <c r="AX46" s="995"/>
      <c r="AY46" s="995"/>
      <c r="AZ46" s="995"/>
      <c r="BA46" s="995"/>
      <c r="BB46" s="995"/>
      <c r="BC46" s="995"/>
      <c r="BD46" s="996"/>
      <c r="BH46" s="493"/>
      <c r="DE46" s="372">
        <v>191</v>
      </c>
      <c r="DF46" s="373" t="s">
        <v>411</v>
      </c>
      <c r="DG46" s="372">
        <v>62980</v>
      </c>
      <c r="DH46" s="372">
        <v>37700</v>
      </c>
      <c r="DI46" s="372">
        <v>33470</v>
      </c>
      <c r="DJ46" s="372">
        <v>105500</v>
      </c>
    </row>
    <row r="47" spans="1:117" ht="18" customHeight="1" x14ac:dyDescent="0.2">
      <c r="C47" s="489"/>
      <c r="D47" s="994"/>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I47" s="995"/>
      <c r="AJ47" s="995"/>
      <c r="AK47" s="995"/>
      <c r="AL47" s="995"/>
      <c r="AM47" s="995"/>
      <c r="AN47" s="995"/>
      <c r="AO47" s="995"/>
      <c r="AP47" s="995"/>
      <c r="AQ47" s="995"/>
      <c r="AR47" s="995"/>
      <c r="AS47" s="995"/>
      <c r="AT47" s="995"/>
      <c r="AU47" s="995"/>
      <c r="AV47" s="995"/>
      <c r="AW47" s="995"/>
      <c r="AX47" s="995"/>
      <c r="AY47" s="995"/>
      <c r="AZ47" s="995"/>
      <c r="BA47" s="995"/>
      <c r="BB47" s="995"/>
      <c r="BC47" s="995"/>
      <c r="BD47" s="996"/>
      <c r="BF47" s="493"/>
      <c r="BG47" s="493"/>
      <c r="BH47" s="493"/>
      <c r="DE47" s="372">
        <v>192</v>
      </c>
      <c r="DF47" s="373" t="s">
        <v>412</v>
      </c>
      <c r="DG47" s="372">
        <v>146700</v>
      </c>
      <c r="DH47" s="372">
        <v>38120</v>
      </c>
      <c r="DI47" s="372">
        <v>0</v>
      </c>
      <c r="DJ47" s="372">
        <v>38120</v>
      </c>
    </row>
    <row r="48" spans="1:117" ht="18" customHeight="1" x14ac:dyDescent="0.2">
      <c r="C48" s="489"/>
      <c r="D48" s="994"/>
      <c r="E48" s="995"/>
      <c r="F48" s="995"/>
      <c r="G48" s="995"/>
      <c r="H48" s="995"/>
      <c r="I48" s="995"/>
      <c r="J48" s="995"/>
      <c r="K48" s="995"/>
      <c r="L48" s="995"/>
      <c r="M48" s="995"/>
      <c r="N48" s="995"/>
      <c r="O48" s="995"/>
      <c r="P48" s="995"/>
      <c r="Q48" s="995"/>
      <c r="R48" s="995"/>
      <c r="S48" s="995"/>
      <c r="T48" s="995"/>
      <c r="U48" s="995"/>
      <c r="V48" s="995"/>
      <c r="W48" s="995"/>
      <c r="X48" s="995"/>
      <c r="Y48" s="995"/>
      <c r="Z48" s="995"/>
      <c r="AA48" s="995"/>
      <c r="AB48" s="995"/>
      <c r="AC48" s="995"/>
      <c r="AD48" s="995"/>
      <c r="AE48" s="995"/>
      <c r="AF48" s="995"/>
      <c r="AG48" s="995"/>
      <c r="AH48" s="995"/>
      <c r="AI48" s="995"/>
      <c r="AJ48" s="995"/>
      <c r="AK48" s="995"/>
      <c r="AL48" s="995"/>
      <c r="AM48" s="995"/>
      <c r="AN48" s="995"/>
      <c r="AO48" s="995"/>
      <c r="AP48" s="995"/>
      <c r="AQ48" s="995"/>
      <c r="AR48" s="995"/>
      <c r="AS48" s="995"/>
      <c r="AT48" s="995"/>
      <c r="AU48" s="995"/>
      <c r="AV48" s="995"/>
      <c r="AW48" s="995"/>
      <c r="AX48" s="995"/>
      <c r="AY48" s="995"/>
      <c r="AZ48" s="995"/>
      <c r="BA48" s="995"/>
      <c r="BB48" s="995"/>
      <c r="BC48" s="995"/>
      <c r="BD48" s="996"/>
      <c r="DE48" s="372">
        <v>196</v>
      </c>
      <c r="DF48" s="373" t="s">
        <v>413</v>
      </c>
      <c r="DG48" s="372">
        <v>4606</v>
      </c>
      <c r="DH48" s="372">
        <v>780</v>
      </c>
      <c r="DI48" s="372">
        <v>0</v>
      </c>
      <c r="DJ48" s="372">
        <v>780</v>
      </c>
    </row>
    <row r="49" spans="3:114" ht="18.75" customHeight="1" x14ac:dyDescent="0.2">
      <c r="C49" s="489"/>
      <c r="D49" s="994"/>
      <c r="E49" s="995"/>
      <c r="F49" s="995"/>
      <c r="G49" s="995"/>
      <c r="H49" s="995"/>
      <c r="I49" s="995"/>
      <c r="J49" s="995"/>
      <c r="K49" s="995"/>
      <c r="L49" s="995"/>
      <c r="M49" s="995"/>
      <c r="N49" s="995"/>
      <c r="O49" s="995"/>
      <c r="P49" s="995"/>
      <c r="Q49" s="995"/>
      <c r="R49" s="995"/>
      <c r="S49" s="995"/>
      <c r="T49" s="995"/>
      <c r="U49" s="995"/>
      <c r="V49" s="995"/>
      <c r="W49" s="995"/>
      <c r="X49" s="995"/>
      <c r="Y49" s="995"/>
      <c r="Z49" s="995"/>
      <c r="AA49" s="995"/>
      <c r="AB49" s="995"/>
      <c r="AC49" s="995"/>
      <c r="AD49" s="995"/>
      <c r="AE49" s="995"/>
      <c r="AF49" s="995"/>
      <c r="AG49" s="995"/>
      <c r="AH49" s="995"/>
      <c r="AI49" s="995"/>
      <c r="AJ49" s="995"/>
      <c r="AK49" s="995"/>
      <c r="AL49" s="995"/>
      <c r="AM49" s="995"/>
      <c r="AN49" s="995"/>
      <c r="AO49" s="995"/>
      <c r="AP49" s="995"/>
      <c r="AQ49" s="995"/>
      <c r="AR49" s="995"/>
      <c r="AS49" s="995"/>
      <c r="AT49" s="995"/>
      <c r="AU49" s="995"/>
      <c r="AV49" s="995"/>
      <c r="AW49" s="995"/>
      <c r="AX49" s="995"/>
      <c r="AY49" s="995"/>
      <c r="AZ49" s="995"/>
      <c r="BA49" s="995"/>
      <c r="BB49" s="995"/>
      <c r="BC49" s="995"/>
      <c r="BD49" s="996"/>
      <c r="DE49" s="372">
        <v>408</v>
      </c>
      <c r="DF49" s="373" t="s">
        <v>414</v>
      </c>
      <c r="DG49" s="372">
        <v>127000</v>
      </c>
      <c r="DH49" s="372">
        <v>67000</v>
      </c>
      <c r="DI49" s="372">
        <v>0</v>
      </c>
      <c r="DJ49" s="372">
        <v>77150</v>
      </c>
    </row>
    <row r="50" spans="3:114" ht="20.25" customHeight="1" x14ac:dyDescent="0.2">
      <c r="C50" s="489"/>
      <c r="D50" s="994"/>
      <c r="E50" s="995"/>
      <c r="F50" s="995"/>
      <c r="G50" s="995"/>
      <c r="H50" s="995"/>
      <c r="I50" s="995"/>
      <c r="J50" s="995"/>
      <c r="K50" s="995"/>
      <c r="L50" s="995"/>
      <c r="M50" s="995"/>
      <c r="N50" s="995"/>
      <c r="O50" s="995"/>
      <c r="P50" s="995"/>
      <c r="Q50" s="995"/>
      <c r="R50" s="995"/>
      <c r="S50" s="995"/>
      <c r="T50" s="995"/>
      <c r="U50" s="995"/>
      <c r="V50" s="995"/>
      <c r="W50" s="995"/>
      <c r="X50" s="995"/>
      <c r="Y50" s="995"/>
      <c r="Z50" s="995"/>
      <c r="AA50" s="995"/>
      <c r="AB50" s="995"/>
      <c r="AC50" s="995"/>
      <c r="AD50" s="995"/>
      <c r="AE50" s="995"/>
      <c r="AF50" s="995"/>
      <c r="AG50" s="995"/>
      <c r="AH50" s="995"/>
      <c r="AI50" s="995"/>
      <c r="AJ50" s="995"/>
      <c r="AK50" s="995"/>
      <c r="AL50" s="995"/>
      <c r="AM50" s="995"/>
      <c r="AN50" s="995"/>
      <c r="AO50" s="995"/>
      <c r="AP50" s="995"/>
      <c r="AQ50" s="995"/>
      <c r="AR50" s="995"/>
      <c r="AS50" s="995"/>
      <c r="AT50" s="995"/>
      <c r="AU50" s="995"/>
      <c r="AV50" s="995"/>
      <c r="AW50" s="995"/>
      <c r="AX50" s="995"/>
      <c r="AY50" s="995"/>
      <c r="AZ50" s="995"/>
      <c r="BA50" s="995"/>
      <c r="BB50" s="995"/>
      <c r="BC50" s="995"/>
      <c r="BD50" s="996"/>
      <c r="DE50" s="372">
        <v>180</v>
      </c>
      <c r="DF50" s="373" t="s">
        <v>415</v>
      </c>
      <c r="DG50" s="372">
        <v>3618000</v>
      </c>
      <c r="DH50" s="372">
        <v>900000</v>
      </c>
      <c r="DI50" s="372">
        <v>383000</v>
      </c>
      <c r="DJ50" s="372">
        <v>1283000</v>
      </c>
    </row>
    <row r="51" spans="3:114" ht="18" customHeight="1" x14ac:dyDescent="0.2">
      <c r="C51" s="489"/>
      <c r="D51" s="994"/>
      <c r="E51" s="995"/>
      <c r="F51" s="995"/>
      <c r="G51" s="995"/>
      <c r="H51" s="995"/>
      <c r="I51" s="995"/>
      <c r="J51" s="995"/>
      <c r="K51" s="995"/>
      <c r="L51" s="995"/>
      <c r="M51" s="995"/>
      <c r="N51" s="995"/>
      <c r="O51" s="995"/>
      <c r="P51" s="995"/>
      <c r="Q51" s="995"/>
      <c r="R51" s="995"/>
      <c r="S51" s="995"/>
      <c r="T51" s="995"/>
      <c r="U51" s="995"/>
      <c r="V51" s="995"/>
      <c r="W51" s="995"/>
      <c r="X51" s="995"/>
      <c r="Y51" s="995"/>
      <c r="Z51" s="995"/>
      <c r="AA51" s="995"/>
      <c r="AB51" s="995"/>
      <c r="AC51" s="995"/>
      <c r="AD51" s="995"/>
      <c r="AE51" s="995"/>
      <c r="AF51" s="995"/>
      <c r="AG51" s="995"/>
      <c r="AH51" s="995"/>
      <c r="AI51" s="995"/>
      <c r="AJ51" s="995"/>
      <c r="AK51" s="995"/>
      <c r="AL51" s="995"/>
      <c r="AM51" s="995"/>
      <c r="AN51" s="995"/>
      <c r="AO51" s="995"/>
      <c r="AP51" s="995"/>
      <c r="AQ51" s="995"/>
      <c r="AR51" s="995"/>
      <c r="AS51" s="995"/>
      <c r="AT51" s="995"/>
      <c r="AU51" s="995"/>
      <c r="AV51" s="995"/>
      <c r="AW51" s="995"/>
      <c r="AX51" s="995"/>
      <c r="AY51" s="995"/>
      <c r="AZ51" s="995"/>
      <c r="BA51" s="995"/>
      <c r="BB51" s="995"/>
      <c r="BC51" s="995"/>
      <c r="BD51" s="996"/>
      <c r="DE51" s="372">
        <v>262</v>
      </c>
      <c r="DF51" s="373" t="s">
        <v>416</v>
      </c>
      <c r="DG51" s="372">
        <v>5104</v>
      </c>
      <c r="DH51" s="372">
        <v>300</v>
      </c>
      <c r="DI51" s="372">
        <v>0</v>
      </c>
      <c r="DJ51" s="372">
        <v>300</v>
      </c>
    </row>
    <row r="52" spans="3:114" ht="18" customHeight="1" x14ac:dyDescent="0.2">
      <c r="C52" s="489"/>
      <c r="D52" s="994"/>
      <c r="E52" s="995"/>
      <c r="F52" s="995"/>
      <c r="G52" s="995"/>
      <c r="H52" s="995"/>
      <c r="I52" s="995"/>
      <c r="J52" s="995"/>
      <c r="K52" s="995"/>
      <c r="L52" s="995"/>
      <c r="M52" s="995"/>
      <c r="N52" s="995"/>
      <c r="O52" s="995"/>
      <c r="P52" s="995"/>
      <c r="Q52" s="995"/>
      <c r="R52" s="995"/>
      <c r="S52" s="995"/>
      <c r="T52" s="995"/>
      <c r="U52" s="995"/>
      <c r="V52" s="995"/>
      <c r="W52" s="995"/>
      <c r="X52" s="995"/>
      <c r="Y52" s="995"/>
      <c r="Z52" s="995"/>
      <c r="AA52" s="995"/>
      <c r="AB52" s="995"/>
      <c r="AC52" s="995"/>
      <c r="AD52" s="995"/>
      <c r="AE52" s="995"/>
      <c r="AF52" s="995"/>
      <c r="AG52" s="995"/>
      <c r="AH52" s="995"/>
      <c r="AI52" s="995"/>
      <c r="AJ52" s="995"/>
      <c r="AK52" s="995"/>
      <c r="AL52" s="995"/>
      <c r="AM52" s="995"/>
      <c r="AN52" s="995"/>
      <c r="AO52" s="995"/>
      <c r="AP52" s="995"/>
      <c r="AQ52" s="995"/>
      <c r="AR52" s="995"/>
      <c r="AS52" s="995"/>
      <c r="AT52" s="995"/>
      <c r="AU52" s="995"/>
      <c r="AV52" s="995"/>
      <c r="AW52" s="995"/>
      <c r="AX52" s="995"/>
      <c r="AY52" s="995"/>
      <c r="AZ52" s="995"/>
      <c r="BA52" s="995"/>
      <c r="BB52" s="995"/>
      <c r="BC52" s="995"/>
      <c r="BD52" s="996"/>
      <c r="DE52" s="372">
        <v>212</v>
      </c>
      <c r="DF52" s="373" t="s">
        <v>417</v>
      </c>
      <c r="DG52" s="372">
        <v>1562</v>
      </c>
      <c r="DH52" s="372">
        <v>200</v>
      </c>
      <c r="DI52" s="372">
        <v>0</v>
      </c>
      <c r="DJ52" s="372">
        <v>200</v>
      </c>
    </row>
    <row r="53" spans="3:114" ht="18" customHeight="1" x14ac:dyDescent="0.2">
      <c r="C53" s="489"/>
      <c r="D53" s="994"/>
      <c r="E53" s="995"/>
      <c r="F53" s="995"/>
      <c r="G53" s="995"/>
      <c r="H53" s="995"/>
      <c r="I53" s="995"/>
      <c r="J53" s="995"/>
      <c r="K53" s="995"/>
      <c r="L53" s="995"/>
      <c r="M53" s="995"/>
      <c r="N53" s="995"/>
      <c r="O53" s="995"/>
      <c r="P53" s="995"/>
      <c r="Q53" s="995"/>
      <c r="R53" s="995"/>
      <c r="S53" s="995"/>
      <c r="T53" s="995"/>
      <c r="U53" s="995"/>
      <c r="V53" s="995"/>
      <c r="W53" s="995"/>
      <c r="X53" s="995"/>
      <c r="Y53" s="995"/>
      <c r="Z53" s="995"/>
      <c r="AA53" s="995"/>
      <c r="AB53" s="995"/>
      <c r="AC53" s="995"/>
      <c r="AD53" s="995"/>
      <c r="AE53" s="995"/>
      <c r="AF53" s="995"/>
      <c r="AG53" s="995"/>
      <c r="AH53" s="995"/>
      <c r="AI53" s="995"/>
      <c r="AJ53" s="995"/>
      <c r="AK53" s="995"/>
      <c r="AL53" s="995"/>
      <c r="AM53" s="995"/>
      <c r="AN53" s="995"/>
      <c r="AO53" s="995"/>
      <c r="AP53" s="995"/>
      <c r="AQ53" s="995"/>
      <c r="AR53" s="995"/>
      <c r="AS53" s="995"/>
      <c r="AT53" s="995"/>
      <c r="AU53" s="995"/>
      <c r="AV53" s="995"/>
      <c r="AW53" s="995"/>
      <c r="AX53" s="995"/>
      <c r="AY53" s="995"/>
      <c r="AZ53" s="995"/>
      <c r="BA53" s="995"/>
      <c r="BB53" s="995"/>
      <c r="BC53" s="995"/>
      <c r="BD53" s="996"/>
      <c r="DE53" s="372">
        <v>214</v>
      </c>
      <c r="DF53" s="373" t="s">
        <v>418</v>
      </c>
      <c r="DG53" s="372">
        <v>68620</v>
      </c>
      <c r="DH53" s="372">
        <v>23500</v>
      </c>
      <c r="DI53" s="372">
        <v>0</v>
      </c>
      <c r="DJ53" s="372">
        <v>23500</v>
      </c>
    </row>
    <row r="54" spans="3:114" ht="18.75" customHeight="1" x14ac:dyDescent="0.2">
      <c r="C54" s="489"/>
      <c r="D54" s="994"/>
      <c r="E54" s="995"/>
      <c r="F54" s="995"/>
      <c r="G54" s="995"/>
      <c r="H54" s="995"/>
      <c r="I54" s="995"/>
      <c r="J54" s="995"/>
      <c r="K54" s="995"/>
      <c r="L54" s="995"/>
      <c r="M54" s="995"/>
      <c r="N54" s="995"/>
      <c r="O54" s="995"/>
      <c r="P54" s="995"/>
      <c r="Q54" s="995"/>
      <c r="R54" s="995"/>
      <c r="S54" s="995"/>
      <c r="T54" s="995"/>
      <c r="U54" s="995"/>
      <c r="V54" s="995"/>
      <c r="W54" s="995"/>
      <c r="X54" s="995"/>
      <c r="Y54" s="995"/>
      <c r="Z54" s="995"/>
      <c r="AA54" s="995"/>
      <c r="AB54" s="995"/>
      <c r="AC54" s="995"/>
      <c r="AD54" s="995"/>
      <c r="AE54" s="995"/>
      <c r="AF54" s="995"/>
      <c r="AG54" s="995"/>
      <c r="AH54" s="995"/>
      <c r="AI54" s="995"/>
      <c r="AJ54" s="995"/>
      <c r="AK54" s="995"/>
      <c r="AL54" s="995"/>
      <c r="AM54" s="995"/>
      <c r="AN54" s="995"/>
      <c r="AO54" s="995"/>
      <c r="AP54" s="995"/>
      <c r="AQ54" s="995"/>
      <c r="AR54" s="995"/>
      <c r="AS54" s="995"/>
      <c r="AT54" s="995"/>
      <c r="AU54" s="995"/>
      <c r="AV54" s="995"/>
      <c r="AW54" s="995"/>
      <c r="AX54" s="995"/>
      <c r="AY54" s="995"/>
      <c r="AZ54" s="995"/>
      <c r="BA54" s="995"/>
      <c r="BB54" s="995"/>
      <c r="BC54" s="995"/>
      <c r="BD54" s="996"/>
      <c r="DE54" s="372">
        <v>218</v>
      </c>
      <c r="DF54" s="373" t="s">
        <v>419</v>
      </c>
      <c r="DG54" s="372">
        <v>583000</v>
      </c>
      <c r="DH54" s="372">
        <v>442400</v>
      </c>
      <c r="DI54" s="372">
        <v>0</v>
      </c>
      <c r="DJ54" s="372">
        <v>442400</v>
      </c>
    </row>
    <row r="55" spans="3:114" ht="18" customHeight="1" x14ac:dyDescent="0.2">
      <c r="C55" s="489"/>
      <c r="D55" s="994"/>
      <c r="E55" s="995"/>
      <c r="F55" s="995"/>
      <c r="G55" s="995"/>
      <c r="H55" s="995"/>
      <c r="I55" s="995"/>
      <c r="J55" s="995"/>
      <c r="K55" s="995"/>
      <c r="L55" s="995"/>
      <c r="M55" s="995"/>
      <c r="N55" s="995"/>
      <c r="O55" s="995"/>
      <c r="P55" s="995"/>
      <c r="Q55" s="995"/>
      <c r="R55" s="995"/>
      <c r="S55" s="995"/>
      <c r="T55" s="995"/>
      <c r="U55" s="995"/>
      <c r="V55" s="995"/>
      <c r="W55" s="995"/>
      <c r="X55" s="995"/>
      <c r="Y55" s="995"/>
      <c r="Z55" s="995"/>
      <c r="AA55" s="995"/>
      <c r="AB55" s="995"/>
      <c r="AC55" s="995"/>
      <c r="AD55" s="995"/>
      <c r="AE55" s="995"/>
      <c r="AF55" s="995"/>
      <c r="AG55" s="995"/>
      <c r="AH55" s="995"/>
      <c r="AI55" s="995"/>
      <c r="AJ55" s="995"/>
      <c r="AK55" s="995"/>
      <c r="AL55" s="995"/>
      <c r="AM55" s="995"/>
      <c r="AN55" s="995"/>
      <c r="AO55" s="995"/>
      <c r="AP55" s="995"/>
      <c r="AQ55" s="995"/>
      <c r="AR55" s="995"/>
      <c r="AS55" s="995"/>
      <c r="AT55" s="995"/>
      <c r="AU55" s="995"/>
      <c r="AV55" s="995"/>
      <c r="AW55" s="995"/>
      <c r="AX55" s="995"/>
      <c r="AY55" s="995"/>
      <c r="AZ55" s="995"/>
      <c r="BA55" s="995"/>
      <c r="BB55" s="995"/>
      <c r="BC55" s="995"/>
      <c r="BD55" s="996"/>
      <c r="DE55" s="372">
        <v>818</v>
      </c>
      <c r="DF55" s="373" t="s">
        <v>420</v>
      </c>
      <c r="DG55" s="372">
        <v>51070</v>
      </c>
      <c r="DH55" s="372">
        <v>1800</v>
      </c>
      <c r="DI55" s="372">
        <v>84000</v>
      </c>
      <c r="DJ55" s="372">
        <v>58300</v>
      </c>
    </row>
    <row r="56" spans="3:114" ht="18" customHeight="1" x14ac:dyDescent="0.2">
      <c r="C56" s="489"/>
      <c r="D56" s="994"/>
      <c r="E56" s="995"/>
      <c r="F56" s="995"/>
      <c r="G56" s="995"/>
      <c r="H56" s="995"/>
      <c r="I56" s="995"/>
      <c r="J56" s="995"/>
      <c r="K56" s="995"/>
      <c r="L56" s="995"/>
      <c r="M56" s="995"/>
      <c r="N56" s="995"/>
      <c r="O56" s="995"/>
      <c r="P56" s="995"/>
      <c r="Q56" s="995"/>
      <c r="R56" s="995"/>
      <c r="S56" s="995"/>
      <c r="T56" s="995"/>
      <c r="U56" s="995"/>
      <c r="V56" s="995"/>
      <c r="W56" s="995"/>
      <c r="X56" s="995"/>
      <c r="Y56" s="995"/>
      <c r="Z56" s="995"/>
      <c r="AA56" s="995"/>
      <c r="AB56" s="995"/>
      <c r="AC56" s="995"/>
      <c r="AD56" s="995"/>
      <c r="AE56" s="995"/>
      <c r="AF56" s="995"/>
      <c r="AG56" s="995"/>
      <c r="AH56" s="995"/>
      <c r="AI56" s="995"/>
      <c r="AJ56" s="995"/>
      <c r="AK56" s="995"/>
      <c r="AL56" s="995"/>
      <c r="AM56" s="995"/>
      <c r="AN56" s="995"/>
      <c r="AO56" s="995"/>
      <c r="AP56" s="995"/>
      <c r="AQ56" s="995"/>
      <c r="AR56" s="995"/>
      <c r="AS56" s="995"/>
      <c r="AT56" s="995"/>
      <c r="AU56" s="995"/>
      <c r="AV56" s="995"/>
      <c r="AW56" s="995"/>
      <c r="AX56" s="995"/>
      <c r="AY56" s="995"/>
      <c r="AZ56" s="995"/>
      <c r="BA56" s="995"/>
      <c r="BB56" s="995"/>
      <c r="BC56" s="995"/>
      <c r="BD56" s="996"/>
      <c r="DE56" s="372">
        <v>222</v>
      </c>
      <c r="DF56" s="373" t="s">
        <v>421</v>
      </c>
      <c r="DG56" s="372">
        <v>37540</v>
      </c>
      <c r="DH56" s="372">
        <v>15630</v>
      </c>
      <c r="DI56" s="372">
        <v>10640</v>
      </c>
      <c r="DJ56" s="372">
        <v>26270</v>
      </c>
    </row>
    <row r="57" spans="3:114" ht="18" customHeight="1" x14ac:dyDescent="0.2">
      <c r="C57" s="489"/>
      <c r="D57" s="994"/>
      <c r="E57" s="995"/>
      <c r="F57" s="995"/>
      <c r="G57" s="995"/>
      <c r="H57" s="995"/>
      <c r="I57" s="995"/>
      <c r="J57" s="995"/>
      <c r="K57" s="995"/>
      <c r="L57" s="995"/>
      <c r="M57" s="995"/>
      <c r="N57" s="995"/>
      <c r="O57" s="995"/>
      <c r="P57" s="995"/>
      <c r="Q57" s="995"/>
      <c r="R57" s="995"/>
      <c r="S57" s="995"/>
      <c r="T57" s="995"/>
      <c r="U57" s="995"/>
      <c r="V57" s="995"/>
      <c r="W57" s="995"/>
      <c r="X57" s="995"/>
      <c r="Y57" s="995"/>
      <c r="Z57" s="995"/>
      <c r="AA57" s="995"/>
      <c r="AB57" s="995"/>
      <c r="AC57" s="995"/>
      <c r="AD57" s="995"/>
      <c r="AE57" s="995"/>
      <c r="AF57" s="995"/>
      <c r="AG57" s="995"/>
      <c r="AH57" s="995"/>
      <c r="AI57" s="995"/>
      <c r="AJ57" s="995"/>
      <c r="AK57" s="995"/>
      <c r="AL57" s="995"/>
      <c r="AM57" s="995"/>
      <c r="AN57" s="995"/>
      <c r="AO57" s="995"/>
      <c r="AP57" s="995"/>
      <c r="AQ57" s="995"/>
      <c r="AR57" s="995"/>
      <c r="AS57" s="995"/>
      <c r="AT57" s="995"/>
      <c r="AU57" s="995"/>
      <c r="AV57" s="995"/>
      <c r="AW57" s="995"/>
      <c r="AX57" s="995"/>
      <c r="AY57" s="995"/>
      <c r="AZ57" s="995"/>
      <c r="BA57" s="995"/>
      <c r="BB57" s="995"/>
      <c r="BC57" s="995"/>
      <c r="BD57" s="996"/>
      <c r="DE57" s="372">
        <v>226</v>
      </c>
      <c r="DF57" s="373" t="s">
        <v>422</v>
      </c>
      <c r="DG57" s="372">
        <v>60480</v>
      </c>
      <c r="DH57" s="372">
        <v>26000</v>
      </c>
      <c r="DI57" s="372">
        <v>0</v>
      </c>
      <c r="DJ57" s="372">
        <v>26000</v>
      </c>
    </row>
    <row r="58" spans="3:114" ht="16.5" customHeight="1" x14ac:dyDescent="0.2">
      <c r="C58" s="494"/>
      <c r="D58" s="1000"/>
      <c r="E58" s="1001"/>
      <c r="F58" s="1001"/>
      <c r="G58" s="1001"/>
      <c r="H58" s="1001"/>
      <c r="I58" s="1001"/>
      <c r="J58" s="1001"/>
      <c r="K58" s="1001"/>
      <c r="L58" s="1001"/>
      <c r="M58" s="1001"/>
      <c r="N58" s="1001"/>
      <c r="O58" s="1001"/>
      <c r="P58" s="1001"/>
      <c r="Q58" s="1001"/>
      <c r="R58" s="1001"/>
      <c r="S58" s="1001"/>
      <c r="T58" s="1001"/>
      <c r="U58" s="1001"/>
      <c r="V58" s="1001"/>
      <c r="W58" s="1001"/>
      <c r="X58" s="1001"/>
      <c r="Y58" s="1001"/>
      <c r="Z58" s="1001"/>
      <c r="AA58" s="1001"/>
      <c r="AB58" s="1001"/>
      <c r="AC58" s="1001"/>
      <c r="AD58" s="1001"/>
      <c r="AE58" s="1001"/>
      <c r="AF58" s="1001"/>
      <c r="AG58" s="1001"/>
      <c r="AH58" s="1001"/>
      <c r="AI58" s="1001"/>
      <c r="AJ58" s="1001"/>
      <c r="AK58" s="1001"/>
      <c r="AL58" s="1001"/>
      <c r="AM58" s="1001"/>
      <c r="AN58" s="1001"/>
      <c r="AO58" s="1001"/>
      <c r="AP58" s="1001"/>
      <c r="AQ58" s="1001"/>
      <c r="AR58" s="1001"/>
      <c r="AS58" s="1001"/>
      <c r="AT58" s="1001"/>
      <c r="AU58" s="1001"/>
      <c r="AV58" s="1001"/>
      <c r="AW58" s="1001"/>
      <c r="AX58" s="1001"/>
      <c r="AY58" s="1001"/>
      <c r="AZ58" s="1001"/>
      <c r="BA58" s="1001"/>
      <c r="BB58" s="1001"/>
      <c r="BC58" s="1001"/>
      <c r="BD58" s="1002"/>
      <c r="DE58" s="372">
        <v>232</v>
      </c>
      <c r="DF58" s="373" t="s">
        <v>423</v>
      </c>
      <c r="DG58" s="372">
        <v>45160</v>
      </c>
      <c r="DH58" s="372">
        <v>2800</v>
      </c>
      <c r="DI58" s="372">
        <v>700</v>
      </c>
      <c r="DJ58" s="372">
        <v>7315</v>
      </c>
    </row>
    <row r="59" spans="3:114" x14ac:dyDescent="0.2">
      <c r="C59" s="1003"/>
      <c r="D59" s="1004"/>
      <c r="E59" s="1004"/>
      <c r="F59" s="1004"/>
      <c r="G59" s="1004"/>
      <c r="H59" s="1004"/>
      <c r="I59" s="1004"/>
      <c r="J59" s="1004"/>
      <c r="K59" s="1004"/>
      <c r="L59" s="1004"/>
      <c r="M59" s="1004"/>
      <c r="N59" s="1004"/>
      <c r="O59" s="1004"/>
      <c r="P59" s="1004"/>
      <c r="Q59" s="1004"/>
      <c r="R59" s="1004"/>
      <c r="S59" s="1004"/>
      <c r="T59" s="1004"/>
      <c r="U59" s="1004"/>
      <c r="V59" s="1004"/>
      <c r="W59" s="1004"/>
      <c r="X59" s="1004"/>
      <c r="Y59" s="1004"/>
      <c r="Z59" s="1004"/>
      <c r="AA59" s="1004"/>
      <c r="AB59" s="1004"/>
      <c r="AC59" s="1004"/>
      <c r="AD59" s="1004"/>
      <c r="AE59" s="1004"/>
      <c r="AF59" s="1004"/>
      <c r="AG59" s="1004"/>
      <c r="AH59" s="1004"/>
      <c r="AI59" s="1004"/>
      <c r="AJ59" s="1004"/>
      <c r="AK59" s="1004"/>
      <c r="AL59" s="1004"/>
      <c r="AM59" s="1004"/>
      <c r="AN59" s="1004"/>
      <c r="AO59" s="1004"/>
      <c r="AP59" s="871"/>
      <c r="AQ59" s="871"/>
      <c r="AR59" s="871"/>
      <c r="AS59" s="871"/>
      <c r="DE59" s="372">
        <v>231</v>
      </c>
      <c r="DF59" s="373" t="s">
        <v>424</v>
      </c>
      <c r="DG59" s="372">
        <v>936400</v>
      </c>
      <c r="DH59" s="372">
        <v>122000</v>
      </c>
      <c r="DI59" s="372">
        <v>0</v>
      </c>
      <c r="DJ59" s="372">
        <v>122000</v>
      </c>
    </row>
    <row r="60" spans="3:114" x14ac:dyDescent="0.2">
      <c r="C60" s="1004"/>
      <c r="D60" s="1004"/>
      <c r="E60" s="1004"/>
      <c r="F60" s="1004"/>
      <c r="G60" s="1004"/>
      <c r="H60" s="1004"/>
      <c r="I60" s="1004"/>
      <c r="J60" s="1004"/>
      <c r="K60" s="1004"/>
      <c r="L60" s="1004"/>
      <c r="M60" s="1004"/>
      <c r="N60" s="1004"/>
      <c r="O60" s="1004"/>
      <c r="P60" s="1004"/>
      <c r="Q60" s="1004"/>
      <c r="R60" s="1004"/>
      <c r="S60" s="1004"/>
      <c r="T60" s="1004"/>
      <c r="U60" s="1004"/>
      <c r="V60" s="1004"/>
      <c r="W60" s="1004"/>
      <c r="X60" s="1004"/>
      <c r="Y60" s="1004"/>
      <c r="Z60" s="1004"/>
      <c r="AA60" s="1004"/>
      <c r="AB60" s="1004"/>
      <c r="AC60" s="1004"/>
      <c r="AD60" s="1004"/>
      <c r="AE60" s="1004"/>
      <c r="AF60" s="1004"/>
      <c r="AG60" s="1004"/>
      <c r="AH60" s="1004"/>
      <c r="AI60" s="1004"/>
      <c r="AJ60" s="1004"/>
      <c r="AK60" s="1004"/>
      <c r="AL60" s="1004"/>
      <c r="AM60" s="1004"/>
      <c r="AN60" s="1004"/>
      <c r="AO60" s="1004"/>
      <c r="AP60" s="871"/>
      <c r="AQ60" s="871"/>
      <c r="AR60" s="871"/>
      <c r="AS60" s="871"/>
      <c r="DE60" s="372">
        <v>234</v>
      </c>
      <c r="DF60" s="373" t="s">
        <v>425</v>
      </c>
      <c r="DG60" s="372"/>
      <c r="DH60" s="372"/>
      <c r="DI60" s="372">
        <v>0</v>
      </c>
      <c r="DJ60" s="372"/>
    </row>
    <row r="61" spans="3:114" x14ac:dyDescent="0.2">
      <c r="DE61" s="372">
        <v>242</v>
      </c>
      <c r="DF61" s="373" t="s">
        <v>426</v>
      </c>
      <c r="DG61" s="372">
        <v>47360</v>
      </c>
      <c r="DH61" s="372">
        <v>28550</v>
      </c>
      <c r="DI61" s="372">
        <v>0</v>
      </c>
      <c r="DJ61" s="372">
        <v>28550</v>
      </c>
    </row>
    <row r="62" spans="3:114" x14ac:dyDescent="0.2">
      <c r="DE62" s="372">
        <v>254</v>
      </c>
      <c r="DF62" s="373" t="s">
        <v>427</v>
      </c>
      <c r="DG62" s="372"/>
      <c r="DH62" s="372"/>
      <c r="DI62" s="372"/>
      <c r="DJ62" s="372"/>
    </row>
    <row r="63" spans="3:114" x14ac:dyDescent="0.2">
      <c r="DE63" s="372">
        <v>266</v>
      </c>
      <c r="DF63" s="373" t="s">
        <v>428</v>
      </c>
      <c r="DG63" s="372">
        <v>490100</v>
      </c>
      <c r="DH63" s="372">
        <v>164000</v>
      </c>
      <c r="DI63" s="372">
        <v>2000</v>
      </c>
      <c r="DJ63" s="372">
        <v>166000</v>
      </c>
    </row>
    <row r="64" spans="3:114" x14ac:dyDescent="0.2">
      <c r="DE64" s="372">
        <v>270</v>
      </c>
      <c r="DF64" s="373" t="s">
        <v>429</v>
      </c>
      <c r="DG64" s="372">
        <v>9447</v>
      </c>
      <c r="DH64" s="372">
        <v>3000</v>
      </c>
      <c r="DI64" s="372">
        <v>5000</v>
      </c>
      <c r="DJ64" s="372">
        <v>8000</v>
      </c>
    </row>
    <row r="65" spans="109:114" x14ac:dyDescent="0.2">
      <c r="DE65" s="372">
        <v>268</v>
      </c>
      <c r="DF65" s="373" t="s">
        <v>430</v>
      </c>
      <c r="DG65" s="372">
        <v>71510</v>
      </c>
      <c r="DH65" s="372">
        <v>58130</v>
      </c>
      <c r="DI65" s="372">
        <v>8350</v>
      </c>
      <c r="DJ65" s="372">
        <v>63330</v>
      </c>
    </row>
    <row r="66" spans="109:114" x14ac:dyDescent="0.2">
      <c r="DE66" s="372">
        <v>288</v>
      </c>
      <c r="DF66" s="373" t="s">
        <v>431</v>
      </c>
      <c r="DG66" s="372">
        <v>283100</v>
      </c>
      <c r="DH66" s="372">
        <v>30300</v>
      </c>
      <c r="DI66" s="372">
        <v>25900</v>
      </c>
      <c r="DJ66" s="372">
        <v>56200</v>
      </c>
    </row>
    <row r="67" spans="109:114" x14ac:dyDescent="0.2">
      <c r="DE67" s="372">
        <v>304</v>
      </c>
      <c r="DF67" s="373" t="s">
        <v>432</v>
      </c>
      <c r="DG67" s="372"/>
      <c r="DH67" s="372"/>
      <c r="DI67" s="372"/>
      <c r="DJ67" s="372"/>
    </row>
    <row r="68" spans="109:114" x14ac:dyDescent="0.2">
      <c r="DE68" s="372">
        <v>308</v>
      </c>
      <c r="DF68" s="373" t="s">
        <v>433</v>
      </c>
      <c r="DG68" s="372">
        <v>799</v>
      </c>
      <c r="DH68" s="372">
        <v>200</v>
      </c>
      <c r="DI68" s="372">
        <v>0</v>
      </c>
      <c r="DJ68" s="372">
        <v>200</v>
      </c>
    </row>
    <row r="69" spans="109:114" x14ac:dyDescent="0.2">
      <c r="DE69" s="372">
        <v>312</v>
      </c>
      <c r="DF69" s="373" t="s">
        <v>434</v>
      </c>
      <c r="DG69" s="372"/>
      <c r="DH69" s="372"/>
      <c r="DI69" s="372"/>
      <c r="DJ69" s="372"/>
    </row>
    <row r="70" spans="109:114" x14ac:dyDescent="0.2">
      <c r="DE70" s="372">
        <v>320</v>
      </c>
      <c r="DF70" s="373" t="s">
        <v>435</v>
      </c>
      <c r="DG70" s="372">
        <v>217300</v>
      </c>
      <c r="DH70" s="372">
        <v>109200</v>
      </c>
      <c r="DI70" s="372">
        <v>18710</v>
      </c>
      <c r="DJ70" s="372">
        <v>127900</v>
      </c>
    </row>
    <row r="71" spans="109:114" x14ac:dyDescent="0.2">
      <c r="DE71" s="372">
        <v>324</v>
      </c>
      <c r="DF71" s="373" t="s">
        <v>436</v>
      </c>
      <c r="DG71" s="372">
        <v>405900</v>
      </c>
      <c r="DH71" s="372">
        <v>226000</v>
      </c>
      <c r="DI71" s="372">
        <v>0</v>
      </c>
      <c r="DJ71" s="372">
        <v>226000</v>
      </c>
    </row>
    <row r="72" spans="109:114" x14ac:dyDescent="0.2">
      <c r="DE72" s="372">
        <v>624</v>
      </c>
      <c r="DF72" s="373" t="s">
        <v>437</v>
      </c>
      <c r="DG72" s="372">
        <v>56980</v>
      </c>
      <c r="DH72" s="372">
        <v>16000</v>
      </c>
      <c r="DI72" s="372">
        <v>15400</v>
      </c>
      <c r="DJ72" s="372">
        <v>31400</v>
      </c>
    </row>
    <row r="73" spans="109:114" x14ac:dyDescent="0.2">
      <c r="DE73" s="372">
        <v>328</v>
      </c>
      <c r="DF73" s="373" t="s">
        <v>438</v>
      </c>
      <c r="DG73" s="372">
        <v>513100</v>
      </c>
      <c r="DH73" s="372">
        <v>241000</v>
      </c>
      <c r="DI73" s="372">
        <v>30000</v>
      </c>
      <c r="DJ73" s="372">
        <v>271000</v>
      </c>
    </row>
    <row r="74" spans="109:114" x14ac:dyDescent="0.2">
      <c r="DE74" s="372">
        <v>332</v>
      </c>
      <c r="DF74" s="373" t="s">
        <v>439</v>
      </c>
      <c r="DG74" s="372">
        <v>39960</v>
      </c>
      <c r="DH74" s="372">
        <v>13010</v>
      </c>
      <c r="DI74" s="372">
        <v>1014.9999999999999</v>
      </c>
      <c r="DJ74" s="372">
        <v>14030</v>
      </c>
    </row>
    <row r="75" spans="109:114" x14ac:dyDescent="0.2">
      <c r="DE75" s="372">
        <v>336</v>
      </c>
      <c r="DF75" s="373" t="s">
        <v>440</v>
      </c>
      <c r="DG75" s="372"/>
      <c r="DH75" s="372"/>
      <c r="DI75" s="372"/>
      <c r="DJ75" s="372"/>
    </row>
    <row r="76" spans="109:114" x14ac:dyDescent="0.2">
      <c r="DE76" s="372">
        <v>340</v>
      </c>
      <c r="DF76" s="373" t="s">
        <v>441</v>
      </c>
      <c r="DG76" s="372">
        <v>222300</v>
      </c>
      <c r="DH76" s="372">
        <v>90660</v>
      </c>
      <c r="DI76" s="372">
        <v>1504</v>
      </c>
      <c r="DJ76" s="372">
        <v>92160</v>
      </c>
    </row>
    <row r="77" spans="109:114" x14ac:dyDescent="0.2">
      <c r="DE77" s="372">
        <v>356</v>
      </c>
      <c r="DF77" s="373" t="s">
        <v>442</v>
      </c>
      <c r="DG77" s="372">
        <v>3560000</v>
      </c>
      <c r="DH77" s="372">
        <v>1446000</v>
      </c>
      <c r="DI77" s="372">
        <v>635200</v>
      </c>
      <c r="DJ77" s="372">
        <v>1911000</v>
      </c>
    </row>
    <row r="78" spans="109:114" x14ac:dyDescent="0.2">
      <c r="DE78" s="372">
        <v>360</v>
      </c>
      <c r="DF78" s="373" t="s">
        <v>443</v>
      </c>
      <c r="DG78" s="372">
        <v>5163000</v>
      </c>
      <c r="DH78" s="372">
        <v>2019000</v>
      </c>
      <c r="DI78" s="372">
        <v>0</v>
      </c>
      <c r="DJ78" s="372">
        <v>2019000</v>
      </c>
    </row>
    <row r="79" spans="109:114" x14ac:dyDescent="0.2">
      <c r="DE79" s="372">
        <v>364</v>
      </c>
      <c r="DF79" s="373" t="s">
        <v>444</v>
      </c>
      <c r="DG79" s="372">
        <v>397900</v>
      </c>
      <c r="DH79" s="372">
        <v>128500</v>
      </c>
      <c r="DI79" s="372">
        <v>7770</v>
      </c>
      <c r="DJ79" s="372">
        <v>137000</v>
      </c>
    </row>
    <row r="80" spans="109:114" x14ac:dyDescent="0.2">
      <c r="DE80" s="372">
        <v>368</v>
      </c>
      <c r="DF80" s="373" t="s">
        <v>445</v>
      </c>
      <c r="DG80" s="372">
        <v>93970</v>
      </c>
      <c r="DH80" s="372">
        <v>35200</v>
      </c>
      <c r="DI80" s="372">
        <v>61330</v>
      </c>
      <c r="DJ80" s="372">
        <v>89860</v>
      </c>
    </row>
    <row r="81" spans="109:114" x14ac:dyDescent="0.2">
      <c r="DE81" s="372">
        <v>376</v>
      </c>
      <c r="DF81" s="373" t="s">
        <v>446</v>
      </c>
      <c r="DG81" s="372">
        <v>9600</v>
      </c>
      <c r="DH81" s="372">
        <v>750</v>
      </c>
      <c r="DI81" s="372">
        <v>305</v>
      </c>
      <c r="DJ81" s="372">
        <v>1780</v>
      </c>
    </row>
    <row r="82" spans="109:114" x14ac:dyDescent="0.2">
      <c r="DE82" s="372">
        <v>388</v>
      </c>
      <c r="DF82" s="373" t="s">
        <v>447</v>
      </c>
      <c r="DG82" s="372">
        <v>22540</v>
      </c>
      <c r="DH82" s="372">
        <v>10820</v>
      </c>
      <c r="DI82" s="372">
        <v>0</v>
      </c>
      <c r="DJ82" s="372">
        <v>10820</v>
      </c>
    </row>
    <row r="83" spans="109:114" x14ac:dyDescent="0.2">
      <c r="DE83" s="372">
        <v>400</v>
      </c>
      <c r="DF83" s="373" t="s">
        <v>448</v>
      </c>
      <c r="DG83" s="372">
        <v>9915</v>
      </c>
      <c r="DH83" s="372">
        <v>682</v>
      </c>
      <c r="DI83" s="372">
        <v>400</v>
      </c>
      <c r="DJ83" s="372">
        <v>937</v>
      </c>
    </row>
    <row r="84" spans="109:114" x14ac:dyDescent="0.2">
      <c r="DE84" s="372">
        <v>398</v>
      </c>
      <c r="DF84" s="373" t="s">
        <v>449</v>
      </c>
      <c r="DG84" s="372">
        <v>681200</v>
      </c>
      <c r="DH84" s="372">
        <v>64349.999999999993</v>
      </c>
      <c r="DI84" s="372">
        <v>72040</v>
      </c>
      <c r="DJ84" s="372">
        <v>108400</v>
      </c>
    </row>
    <row r="85" spans="109:114" x14ac:dyDescent="0.2">
      <c r="DE85" s="372">
        <v>404</v>
      </c>
      <c r="DF85" s="373" t="s">
        <v>450</v>
      </c>
      <c r="DG85" s="372">
        <v>365600</v>
      </c>
      <c r="DH85" s="372">
        <v>20700</v>
      </c>
      <c r="DI85" s="372">
        <v>10000</v>
      </c>
      <c r="DJ85" s="372">
        <v>30700</v>
      </c>
    </row>
    <row r="86" spans="109:114" x14ac:dyDescent="0.2">
      <c r="DE86" s="372">
        <v>296</v>
      </c>
      <c r="DF86" s="373" t="s">
        <v>451</v>
      </c>
      <c r="DG86" s="372"/>
      <c r="DH86" s="372"/>
      <c r="DI86" s="372">
        <v>0</v>
      </c>
      <c r="DJ86" s="372"/>
    </row>
    <row r="87" spans="109:114" x14ac:dyDescent="0.2">
      <c r="DE87" s="372">
        <v>414</v>
      </c>
      <c r="DF87" s="373" t="s">
        <v>452</v>
      </c>
      <c r="DG87" s="372">
        <v>2156</v>
      </c>
      <c r="DH87" s="372">
        <v>0</v>
      </c>
      <c r="DI87" s="372">
        <v>0</v>
      </c>
      <c r="DJ87" s="372">
        <v>20</v>
      </c>
    </row>
    <row r="88" spans="109:114" x14ac:dyDescent="0.2">
      <c r="DE88" s="372">
        <v>417</v>
      </c>
      <c r="DF88" s="373" t="s">
        <v>453</v>
      </c>
      <c r="DG88" s="372">
        <v>106600</v>
      </c>
      <c r="DH88" s="372">
        <v>48930</v>
      </c>
      <c r="DI88" s="372">
        <v>558</v>
      </c>
      <c r="DJ88" s="372">
        <v>23620</v>
      </c>
    </row>
    <row r="89" spans="109:114" x14ac:dyDescent="0.2">
      <c r="DE89" s="372">
        <v>418</v>
      </c>
      <c r="DF89" s="373" t="s">
        <v>454</v>
      </c>
      <c r="DG89" s="372">
        <v>434300</v>
      </c>
      <c r="DH89" s="372">
        <v>190400</v>
      </c>
      <c r="DI89" s="372">
        <v>143100</v>
      </c>
      <c r="DJ89" s="372">
        <v>333500</v>
      </c>
    </row>
    <row r="90" spans="109:114" x14ac:dyDescent="0.2">
      <c r="DE90" s="372">
        <v>428</v>
      </c>
      <c r="DF90" s="373" t="s">
        <v>455</v>
      </c>
      <c r="DG90" s="372">
        <v>43010</v>
      </c>
      <c r="DH90" s="372">
        <v>16940</v>
      </c>
      <c r="DI90" s="372">
        <v>18000</v>
      </c>
      <c r="DJ90" s="372">
        <v>34940</v>
      </c>
    </row>
    <row r="91" spans="109:114" x14ac:dyDescent="0.2">
      <c r="DE91" s="372">
        <v>422</v>
      </c>
      <c r="DF91" s="373" t="s">
        <v>456</v>
      </c>
      <c r="DG91" s="372">
        <v>6907</v>
      </c>
      <c r="DH91" s="372">
        <v>4800</v>
      </c>
      <c r="DI91" s="372">
        <v>0</v>
      </c>
      <c r="DJ91" s="372">
        <v>4503</v>
      </c>
    </row>
    <row r="92" spans="109:114" x14ac:dyDescent="0.2">
      <c r="DE92" s="372">
        <v>426</v>
      </c>
      <c r="DF92" s="373" t="s">
        <v>457</v>
      </c>
      <c r="DG92" s="372">
        <v>23920</v>
      </c>
      <c r="DH92" s="372">
        <v>5230</v>
      </c>
      <c r="DI92" s="372">
        <v>0</v>
      </c>
      <c r="DJ92" s="372">
        <v>3022</v>
      </c>
    </row>
    <row r="93" spans="109:114" x14ac:dyDescent="0.2">
      <c r="DE93" s="372">
        <v>430</v>
      </c>
      <c r="DF93" s="373" t="s">
        <v>458</v>
      </c>
      <c r="DG93" s="372">
        <v>266300</v>
      </c>
      <c r="DH93" s="372">
        <v>200000</v>
      </c>
      <c r="DI93" s="372">
        <v>32000</v>
      </c>
      <c r="DJ93" s="372">
        <v>232000</v>
      </c>
    </row>
    <row r="94" spans="109:114" x14ac:dyDescent="0.2">
      <c r="DE94" s="372">
        <v>434</v>
      </c>
      <c r="DF94" s="373" t="s">
        <v>459</v>
      </c>
      <c r="DG94" s="372">
        <v>98530</v>
      </c>
      <c r="DH94" s="372">
        <v>700</v>
      </c>
      <c r="DI94" s="372">
        <v>0</v>
      </c>
      <c r="DJ94" s="372">
        <v>700</v>
      </c>
    </row>
    <row r="95" spans="109:114" x14ac:dyDescent="0.2">
      <c r="DE95" s="372">
        <v>438</v>
      </c>
      <c r="DF95" s="373" t="s">
        <v>460</v>
      </c>
      <c r="DG95" s="372"/>
      <c r="DH95" s="372"/>
      <c r="DI95" s="372"/>
      <c r="DJ95" s="372"/>
    </row>
    <row r="96" spans="109:114" x14ac:dyDescent="0.2">
      <c r="DE96" s="372">
        <v>440</v>
      </c>
      <c r="DF96" s="373" t="s">
        <v>461</v>
      </c>
      <c r="DG96" s="372">
        <v>42830</v>
      </c>
      <c r="DH96" s="372">
        <v>15460</v>
      </c>
      <c r="DI96" s="372">
        <v>9040</v>
      </c>
      <c r="DJ96" s="372">
        <v>24500</v>
      </c>
    </row>
    <row r="97" spans="109:114" x14ac:dyDescent="0.2">
      <c r="DE97" s="372">
        <v>450</v>
      </c>
      <c r="DF97" s="373" t="s">
        <v>462</v>
      </c>
      <c r="DG97" s="372">
        <v>888600</v>
      </c>
      <c r="DH97" s="372">
        <v>337000</v>
      </c>
      <c r="DI97" s="372">
        <v>0</v>
      </c>
      <c r="DJ97" s="372">
        <v>337000</v>
      </c>
    </row>
    <row r="98" spans="109:114" x14ac:dyDescent="0.2">
      <c r="DE98" s="372">
        <v>454</v>
      </c>
      <c r="DF98" s="373" t="s">
        <v>463</v>
      </c>
      <c r="DG98" s="372">
        <v>139900</v>
      </c>
      <c r="DH98" s="372">
        <v>16140</v>
      </c>
      <c r="DI98" s="372">
        <v>1000</v>
      </c>
      <c r="DJ98" s="372">
        <v>17280</v>
      </c>
    </row>
    <row r="99" spans="109:114" x14ac:dyDescent="0.2">
      <c r="DE99" s="372">
        <v>458</v>
      </c>
      <c r="DF99" s="373" t="s">
        <v>464</v>
      </c>
      <c r="DG99" s="372">
        <v>951000</v>
      </c>
      <c r="DH99" s="372">
        <v>580000</v>
      </c>
      <c r="DI99" s="372">
        <v>0</v>
      </c>
      <c r="DJ99" s="372">
        <v>580000</v>
      </c>
    </row>
    <row r="100" spans="109:114" x14ac:dyDescent="0.2">
      <c r="DE100" s="372">
        <v>462</v>
      </c>
      <c r="DF100" s="373" t="s">
        <v>465</v>
      </c>
      <c r="DG100" s="372">
        <v>591.6</v>
      </c>
      <c r="DH100" s="372">
        <v>30</v>
      </c>
      <c r="DI100" s="372">
        <v>0</v>
      </c>
      <c r="DJ100" s="372">
        <v>30</v>
      </c>
    </row>
    <row r="101" spans="109:114" x14ac:dyDescent="0.2">
      <c r="DE101" s="372">
        <v>466</v>
      </c>
      <c r="DF101" s="373" t="s">
        <v>466</v>
      </c>
      <c r="DG101" s="372">
        <v>349700</v>
      </c>
      <c r="DH101" s="372">
        <v>60000</v>
      </c>
      <c r="DI101" s="372">
        <v>60000</v>
      </c>
      <c r="DJ101" s="372">
        <v>120000</v>
      </c>
    </row>
    <row r="102" spans="109:114" x14ac:dyDescent="0.2">
      <c r="DE102" s="372">
        <v>470</v>
      </c>
      <c r="DF102" s="373" t="s">
        <v>467</v>
      </c>
      <c r="DG102" s="372">
        <v>179.2</v>
      </c>
      <c r="DH102" s="372">
        <v>50.5</v>
      </c>
      <c r="DI102" s="372">
        <v>0</v>
      </c>
      <c r="DJ102" s="372">
        <v>50.5</v>
      </c>
    </row>
    <row r="103" spans="109:114" x14ac:dyDescent="0.2">
      <c r="DE103" s="372">
        <v>584</v>
      </c>
      <c r="DF103" s="373" t="s">
        <v>468</v>
      </c>
      <c r="DG103" s="372"/>
      <c r="DH103" s="372"/>
      <c r="DI103" s="372">
        <v>0</v>
      </c>
      <c r="DJ103" s="372"/>
    </row>
    <row r="104" spans="109:114" x14ac:dyDescent="0.2">
      <c r="DE104" s="372">
        <v>474</v>
      </c>
      <c r="DF104" s="373" t="s">
        <v>469</v>
      </c>
      <c r="DG104" s="372"/>
      <c r="DH104" s="372"/>
      <c r="DI104" s="372"/>
      <c r="DJ104" s="372"/>
    </row>
    <row r="105" spans="109:114" x14ac:dyDescent="0.2">
      <c r="DE105" s="372">
        <v>478</v>
      </c>
      <c r="DF105" s="373" t="s">
        <v>470</v>
      </c>
      <c r="DG105" s="372">
        <v>94820</v>
      </c>
      <c r="DH105" s="372">
        <v>400</v>
      </c>
      <c r="DI105" s="372">
        <v>0</v>
      </c>
      <c r="DJ105" s="372">
        <v>11400</v>
      </c>
    </row>
    <row r="106" spans="109:114" x14ac:dyDescent="0.2">
      <c r="DE106" s="372">
        <v>480</v>
      </c>
      <c r="DF106" s="373" t="s">
        <v>471</v>
      </c>
      <c r="DG106" s="372">
        <v>4164</v>
      </c>
      <c r="DH106" s="372">
        <v>2751</v>
      </c>
      <c r="DI106" s="372">
        <v>0</v>
      </c>
      <c r="DJ106" s="372">
        <v>2751</v>
      </c>
    </row>
    <row r="107" spans="109:114" x14ac:dyDescent="0.2">
      <c r="DE107" s="372">
        <v>583</v>
      </c>
      <c r="DF107" s="373" t="s">
        <v>472</v>
      </c>
      <c r="DG107" s="372"/>
      <c r="DH107" s="372"/>
      <c r="DI107" s="372">
        <v>0</v>
      </c>
      <c r="DJ107" s="372"/>
    </row>
    <row r="108" spans="109:114" x14ac:dyDescent="0.2">
      <c r="DE108" s="372">
        <v>492</v>
      </c>
      <c r="DF108" s="373" t="s">
        <v>473</v>
      </c>
      <c r="DG108" s="372"/>
      <c r="DH108" s="372"/>
      <c r="DI108" s="372"/>
      <c r="DJ108" s="372"/>
    </row>
    <row r="109" spans="109:114" x14ac:dyDescent="0.2">
      <c r="DE109" s="372">
        <v>496</v>
      </c>
      <c r="DF109" s="373" t="s">
        <v>474</v>
      </c>
      <c r="DG109" s="372">
        <v>377000</v>
      </c>
      <c r="DH109" s="372">
        <v>34800</v>
      </c>
      <c r="DI109" s="372">
        <v>0</v>
      </c>
      <c r="DJ109" s="372">
        <v>34800</v>
      </c>
    </row>
    <row r="110" spans="109:114" x14ac:dyDescent="0.2">
      <c r="DE110" s="372">
        <v>499</v>
      </c>
      <c r="DF110" s="373" t="s">
        <v>475</v>
      </c>
      <c r="DG110" s="372"/>
      <c r="DH110" s="372"/>
      <c r="DI110" s="372"/>
      <c r="DJ110" s="372"/>
    </row>
    <row r="111" spans="109:114" x14ac:dyDescent="0.2">
      <c r="DE111" s="372">
        <v>504</v>
      </c>
      <c r="DF111" s="373" t="s">
        <v>476</v>
      </c>
      <c r="DG111" s="372">
        <v>154500</v>
      </c>
      <c r="DH111" s="372">
        <v>29000</v>
      </c>
      <c r="DI111" s="372">
        <v>0</v>
      </c>
      <c r="DJ111" s="372">
        <v>29000</v>
      </c>
    </row>
    <row r="112" spans="109:114" x14ac:dyDescent="0.2">
      <c r="DE112" s="372">
        <v>508</v>
      </c>
      <c r="DF112" s="373" t="s">
        <v>477</v>
      </c>
      <c r="DG112" s="372">
        <v>825000</v>
      </c>
      <c r="DH112" s="372">
        <v>100300</v>
      </c>
      <c r="DI112" s="372">
        <v>116800</v>
      </c>
      <c r="DJ112" s="372">
        <v>217100</v>
      </c>
    </row>
    <row r="113" spans="109:114" x14ac:dyDescent="0.2">
      <c r="DE113" s="372">
        <v>104</v>
      </c>
      <c r="DF113" s="373" t="s">
        <v>478</v>
      </c>
      <c r="DG113" s="372">
        <v>1415000</v>
      </c>
      <c r="DH113" s="372">
        <v>1003000</v>
      </c>
      <c r="DI113" s="372">
        <v>128199.99999999999</v>
      </c>
      <c r="DJ113" s="372">
        <v>1168000</v>
      </c>
    </row>
    <row r="114" spans="109:114" x14ac:dyDescent="0.2">
      <c r="DE114" s="372">
        <v>516</v>
      </c>
      <c r="DF114" s="373" t="s">
        <v>479</v>
      </c>
      <c r="DG114" s="372">
        <v>234900</v>
      </c>
      <c r="DH114" s="372">
        <v>6160</v>
      </c>
      <c r="DI114" s="372">
        <v>11000</v>
      </c>
      <c r="DJ114" s="372">
        <v>39910</v>
      </c>
    </row>
    <row r="115" spans="109:114" x14ac:dyDescent="0.2">
      <c r="DE115" s="372">
        <v>520</v>
      </c>
      <c r="DF115" s="373" t="s">
        <v>480</v>
      </c>
      <c r="DG115" s="372"/>
      <c r="DH115" s="372"/>
      <c r="DI115" s="372">
        <v>0</v>
      </c>
      <c r="DJ115" s="372"/>
    </row>
    <row r="116" spans="109:114" x14ac:dyDescent="0.2">
      <c r="DE116" s="372">
        <v>524</v>
      </c>
      <c r="DF116" s="373" t="s">
        <v>481</v>
      </c>
      <c r="DG116" s="372">
        <v>220800</v>
      </c>
      <c r="DH116" s="372">
        <v>198200</v>
      </c>
      <c r="DI116" s="372">
        <v>12000</v>
      </c>
      <c r="DJ116" s="372">
        <v>210200</v>
      </c>
    </row>
    <row r="117" spans="109:114" x14ac:dyDescent="0.2">
      <c r="DE117" s="372">
        <v>540</v>
      </c>
      <c r="DF117" s="373" t="s">
        <v>482</v>
      </c>
      <c r="DG117" s="372"/>
      <c r="DH117" s="372"/>
      <c r="DI117" s="372"/>
      <c r="DJ117" s="372"/>
    </row>
    <row r="118" spans="109:114" x14ac:dyDescent="0.2">
      <c r="DE118" s="372">
        <v>558</v>
      </c>
      <c r="DF118" s="373" t="s">
        <v>483</v>
      </c>
      <c r="DG118" s="372">
        <v>297200</v>
      </c>
      <c r="DH118" s="372">
        <v>156200</v>
      </c>
      <c r="DI118" s="372">
        <v>8310</v>
      </c>
      <c r="DJ118" s="372">
        <v>164500</v>
      </c>
    </row>
    <row r="119" spans="109:114" x14ac:dyDescent="0.2">
      <c r="DE119" s="372">
        <v>562</v>
      </c>
      <c r="DF119" s="373" t="s">
        <v>484</v>
      </c>
      <c r="DG119" s="372">
        <v>191300</v>
      </c>
      <c r="DH119" s="372">
        <v>3500</v>
      </c>
      <c r="DI119" s="372">
        <v>29200</v>
      </c>
      <c r="DJ119" s="372">
        <v>34050</v>
      </c>
    </row>
    <row r="120" spans="109:114" x14ac:dyDescent="0.2">
      <c r="DE120" s="372">
        <v>566</v>
      </c>
      <c r="DF120" s="373" t="s">
        <v>485</v>
      </c>
      <c r="DG120" s="372">
        <v>1062000</v>
      </c>
      <c r="DH120" s="372">
        <v>221000</v>
      </c>
      <c r="DI120" s="372">
        <v>65200</v>
      </c>
      <c r="DJ120" s="372">
        <v>286200</v>
      </c>
    </row>
    <row r="121" spans="109:114" x14ac:dyDescent="0.2">
      <c r="DE121" s="372">
        <v>570</v>
      </c>
      <c r="DF121" s="373" t="s">
        <v>486</v>
      </c>
      <c r="DG121" s="372"/>
      <c r="DH121" s="372"/>
      <c r="DI121" s="372">
        <v>0</v>
      </c>
      <c r="DJ121" s="372"/>
    </row>
    <row r="122" spans="109:114" x14ac:dyDescent="0.2">
      <c r="DE122" s="372">
        <v>275</v>
      </c>
      <c r="DF122" s="373" t="s">
        <v>487</v>
      </c>
      <c r="DG122" s="372">
        <v>2420</v>
      </c>
      <c r="DH122" s="372">
        <v>812</v>
      </c>
      <c r="DI122" s="372">
        <v>15</v>
      </c>
      <c r="DJ122" s="372">
        <v>837</v>
      </c>
    </row>
    <row r="123" spans="109:114" x14ac:dyDescent="0.2">
      <c r="DE123" s="372">
        <v>512</v>
      </c>
      <c r="DF123" s="373" t="s">
        <v>488</v>
      </c>
      <c r="DG123" s="372">
        <v>38690</v>
      </c>
      <c r="DH123" s="372">
        <v>1400</v>
      </c>
      <c r="DI123" s="372">
        <v>0</v>
      </c>
      <c r="DJ123" s="372">
        <v>1400</v>
      </c>
    </row>
    <row r="124" spans="109:114" x14ac:dyDescent="0.2">
      <c r="DE124" s="372">
        <v>586</v>
      </c>
      <c r="DF124" s="373" t="s">
        <v>489</v>
      </c>
      <c r="DG124" s="372">
        <v>393300</v>
      </c>
      <c r="DH124" s="372">
        <v>55000</v>
      </c>
      <c r="DI124" s="372">
        <v>265100</v>
      </c>
      <c r="DJ124" s="372">
        <v>246800</v>
      </c>
    </row>
    <row r="125" spans="109:114" x14ac:dyDescent="0.2">
      <c r="DE125" s="372">
        <v>585</v>
      </c>
      <c r="DF125" s="373" t="s">
        <v>490</v>
      </c>
      <c r="DG125" s="372"/>
      <c r="DH125" s="372"/>
      <c r="DI125" s="372">
        <v>0</v>
      </c>
      <c r="DJ125" s="372"/>
    </row>
    <row r="126" spans="109:114" x14ac:dyDescent="0.2">
      <c r="DE126" s="372">
        <v>591</v>
      </c>
      <c r="DF126" s="373" t="s">
        <v>491</v>
      </c>
      <c r="DG126" s="372">
        <v>220800</v>
      </c>
      <c r="DH126" s="372">
        <v>136600</v>
      </c>
      <c r="DI126" s="372">
        <v>0</v>
      </c>
      <c r="DJ126" s="372">
        <v>139300</v>
      </c>
    </row>
    <row r="127" spans="109:114" x14ac:dyDescent="0.2">
      <c r="DE127" s="372">
        <v>598</v>
      </c>
      <c r="DF127" s="373" t="s">
        <v>492</v>
      </c>
      <c r="DG127" s="372">
        <v>1454000</v>
      </c>
      <c r="DH127" s="372">
        <v>801000</v>
      </c>
      <c r="DI127" s="372">
        <v>0</v>
      </c>
      <c r="DJ127" s="372">
        <v>801000</v>
      </c>
    </row>
    <row r="128" spans="109:114" x14ac:dyDescent="0.2">
      <c r="DE128" s="372">
        <v>600</v>
      </c>
      <c r="DF128" s="373" t="s">
        <v>493</v>
      </c>
      <c r="DG128" s="372">
        <v>459600</v>
      </c>
      <c r="DH128" s="372">
        <v>117000</v>
      </c>
      <c r="DI128" s="372">
        <v>73270</v>
      </c>
      <c r="DJ128" s="372">
        <v>387800</v>
      </c>
    </row>
    <row r="129" spans="109:114" x14ac:dyDescent="0.2">
      <c r="DE129" s="372">
        <v>604</v>
      </c>
      <c r="DF129" s="373" t="s">
        <v>494</v>
      </c>
      <c r="DG129" s="372">
        <v>2234000</v>
      </c>
      <c r="DH129" s="372">
        <v>1641000</v>
      </c>
      <c r="DI129" s="372">
        <v>128800.00000000001</v>
      </c>
      <c r="DJ129" s="372">
        <v>1880000</v>
      </c>
    </row>
    <row r="130" spans="109:114" x14ac:dyDescent="0.2">
      <c r="DE130" s="372">
        <v>608</v>
      </c>
      <c r="DF130" s="373" t="s">
        <v>495</v>
      </c>
      <c r="DG130" s="372">
        <v>704400</v>
      </c>
      <c r="DH130" s="372">
        <v>479000</v>
      </c>
      <c r="DI130" s="372">
        <v>0</v>
      </c>
      <c r="DJ130" s="372">
        <v>479000</v>
      </c>
    </row>
    <row r="131" spans="109:114" x14ac:dyDescent="0.2">
      <c r="DE131" s="372">
        <v>630</v>
      </c>
      <c r="DF131" s="373" t="s">
        <v>496</v>
      </c>
      <c r="DG131" s="372">
        <v>18220</v>
      </c>
      <c r="DH131" s="372">
        <v>7100</v>
      </c>
      <c r="DI131" s="372">
        <v>0</v>
      </c>
      <c r="DJ131" s="372">
        <v>7100</v>
      </c>
    </row>
    <row r="132" spans="109:114" x14ac:dyDescent="0.2">
      <c r="DE132" s="372">
        <v>634</v>
      </c>
      <c r="DF132" s="373" t="s">
        <v>497</v>
      </c>
      <c r="DG132" s="372">
        <v>859.1</v>
      </c>
      <c r="DH132" s="372">
        <v>56</v>
      </c>
      <c r="DI132" s="372">
        <v>0</v>
      </c>
      <c r="DJ132" s="372">
        <v>58</v>
      </c>
    </row>
    <row r="133" spans="109:114" x14ac:dyDescent="0.2">
      <c r="DE133" s="372">
        <v>498</v>
      </c>
      <c r="DF133" s="373" t="s">
        <v>498</v>
      </c>
      <c r="DG133" s="372">
        <v>15230</v>
      </c>
      <c r="DH133" s="372">
        <v>1620</v>
      </c>
      <c r="DI133" s="372">
        <v>9200</v>
      </c>
      <c r="DJ133" s="372">
        <v>12270</v>
      </c>
    </row>
    <row r="134" spans="109:114" x14ac:dyDescent="0.2">
      <c r="DE134" s="372">
        <v>638</v>
      </c>
      <c r="DF134" s="373" t="s">
        <v>499</v>
      </c>
      <c r="DG134" s="372"/>
      <c r="DH134" s="372"/>
      <c r="DI134" s="372"/>
      <c r="DJ134" s="372"/>
    </row>
    <row r="135" spans="109:114" x14ac:dyDescent="0.2">
      <c r="DE135" s="372">
        <v>642</v>
      </c>
      <c r="DF135" s="373" t="s">
        <v>500</v>
      </c>
      <c r="DG135" s="372">
        <v>151900</v>
      </c>
      <c r="DH135" s="372">
        <v>42380</v>
      </c>
      <c r="DI135" s="372">
        <v>168100</v>
      </c>
      <c r="DJ135" s="372">
        <v>212000</v>
      </c>
    </row>
    <row r="136" spans="109:114" x14ac:dyDescent="0.2">
      <c r="DE136" s="372">
        <v>643</v>
      </c>
      <c r="DF136" s="373" t="s">
        <v>501</v>
      </c>
      <c r="DG136" s="372">
        <v>7865000</v>
      </c>
      <c r="DH136" s="372">
        <v>4312000</v>
      </c>
      <c r="DI136" s="372">
        <v>204600</v>
      </c>
      <c r="DJ136" s="372">
        <v>4525000</v>
      </c>
    </row>
    <row r="137" spans="109:114" x14ac:dyDescent="0.2">
      <c r="DE137" s="372">
        <v>646</v>
      </c>
      <c r="DF137" s="373" t="s">
        <v>502</v>
      </c>
      <c r="DG137" s="372">
        <v>31920</v>
      </c>
      <c r="DH137" s="372">
        <v>9500</v>
      </c>
      <c r="DI137" s="372">
        <v>3800</v>
      </c>
      <c r="DJ137" s="372">
        <v>13300</v>
      </c>
    </row>
    <row r="138" spans="109:114" x14ac:dyDescent="0.2">
      <c r="DE138" s="372">
        <v>654</v>
      </c>
      <c r="DF138" s="373" t="s">
        <v>503</v>
      </c>
      <c r="DG138" s="372"/>
      <c r="DH138" s="372"/>
      <c r="DI138" s="372"/>
      <c r="DJ138" s="372"/>
    </row>
    <row r="139" spans="109:114" x14ac:dyDescent="0.2">
      <c r="DE139" s="372">
        <v>659</v>
      </c>
      <c r="DF139" s="373" t="s">
        <v>504</v>
      </c>
      <c r="DG139" s="372">
        <v>371</v>
      </c>
      <c r="DH139" s="372">
        <v>24</v>
      </c>
      <c r="DI139" s="372">
        <v>0</v>
      </c>
      <c r="DJ139" s="372">
        <v>24</v>
      </c>
    </row>
    <row r="140" spans="109:114" x14ac:dyDescent="0.2">
      <c r="DE140" s="372">
        <v>662</v>
      </c>
      <c r="DF140" s="373" t="s">
        <v>505</v>
      </c>
      <c r="DG140" s="372">
        <v>1427</v>
      </c>
      <c r="DH140" s="372">
        <v>300</v>
      </c>
      <c r="DI140" s="372">
        <v>0</v>
      </c>
      <c r="DJ140" s="372">
        <v>300</v>
      </c>
    </row>
    <row r="141" spans="109:114" x14ac:dyDescent="0.2">
      <c r="DE141" s="372">
        <v>670</v>
      </c>
      <c r="DF141" s="373" t="s">
        <v>506</v>
      </c>
      <c r="DG141" s="372">
        <v>617.4</v>
      </c>
      <c r="DH141" s="372">
        <v>100</v>
      </c>
      <c r="DI141" s="372">
        <v>0</v>
      </c>
      <c r="DJ141" s="372">
        <v>100</v>
      </c>
    </row>
    <row r="142" spans="109:114" x14ac:dyDescent="0.2">
      <c r="DE142" s="372">
        <v>882</v>
      </c>
      <c r="DF142" s="373" t="s">
        <v>507</v>
      </c>
      <c r="DG142" s="372">
        <v>8179</v>
      </c>
      <c r="DH142" s="372"/>
      <c r="DI142" s="372">
        <v>0</v>
      </c>
      <c r="DJ142" s="372"/>
    </row>
    <row r="143" spans="109:114" x14ac:dyDescent="0.2">
      <c r="DE143" s="372">
        <v>674</v>
      </c>
      <c r="DF143" s="373" t="s">
        <v>508</v>
      </c>
      <c r="DG143" s="372"/>
      <c r="DH143" s="372"/>
      <c r="DI143" s="372"/>
      <c r="DJ143" s="372"/>
    </row>
    <row r="144" spans="109:114" x14ac:dyDescent="0.2">
      <c r="DE144" s="372">
        <v>678</v>
      </c>
      <c r="DF144" s="373" t="s">
        <v>509</v>
      </c>
      <c r="DG144" s="372">
        <v>3072</v>
      </c>
      <c r="DH144" s="372">
        <v>2180</v>
      </c>
      <c r="DI144" s="372">
        <v>0</v>
      </c>
      <c r="DJ144" s="372">
        <v>2180</v>
      </c>
    </row>
    <row r="145" spans="109:114" x14ac:dyDescent="0.2">
      <c r="DE145" s="372">
        <v>682</v>
      </c>
      <c r="DF145" s="373" t="s">
        <v>510</v>
      </c>
      <c r="DG145" s="372">
        <v>126800</v>
      </c>
      <c r="DH145" s="372">
        <v>2400</v>
      </c>
      <c r="DI145" s="372">
        <v>0</v>
      </c>
      <c r="DJ145" s="372">
        <v>2400</v>
      </c>
    </row>
    <row r="146" spans="109:114" x14ac:dyDescent="0.2">
      <c r="DE146" s="372">
        <v>686</v>
      </c>
      <c r="DF146" s="373" t="s">
        <v>511</v>
      </c>
      <c r="DG146" s="372">
        <v>134900</v>
      </c>
      <c r="DH146" s="372">
        <v>25800</v>
      </c>
      <c r="DI146" s="372">
        <v>2170</v>
      </c>
      <c r="DJ146" s="372">
        <v>38970</v>
      </c>
    </row>
    <row r="147" spans="109:114" x14ac:dyDescent="0.2">
      <c r="DE147" s="372">
        <v>891</v>
      </c>
      <c r="DF147" s="373" t="s">
        <v>512</v>
      </c>
      <c r="DG147" s="372">
        <v>49980</v>
      </c>
      <c r="DH147" s="372">
        <v>8407</v>
      </c>
      <c r="DI147" s="372"/>
      <c r="DJ147" s="372">
        <v>162200</v>
      </c>
    </row>
    <row r="148" spans="109:114" x14ac:dyDescent="0.2">
      <c r="DE148" s="372">
        <v>690</v>
      </c>
      <c r="DF148" s="373" t="s">
        <v>513</v>
      </c>
      <c r="DG148" s="372">
        <v>1072</v>
      </c>
      <c r="DH148" s="372"/>
      <c r="DI148" s="372">
        <v>0</v>
      </c>
      <c r="DJ148" s="372"/>
    </row>
    <row r="149" spans="109:114" x14ac:dyDescent="0.2">
      <c r="DE149" s="372">
        <v>694</v>
      </c>
      <c r="DF149" s="373" t="s">
        <v>514</v>
      </c>
      <c r="DG149" s="372">
        <v>182600</v>
      </c>
      <c r="DH149" s="372">
        <v>160000</v>
      </c>
      <c r="DI149" s="372">
        <v>0</v>
      </c>
      <c r="DJ149" s="372">
        <v>160000</v>
      </c>
    </row>
    <row r="150" spans="109:114" x14ac:dyDescent="0.2">
      <c r="DE150" s="372">
        <v>702</v>
      </c>
      <c r="DF150" s="373" t="s">
        <v>515</v>
      </c>
      <c r="DG150" s="372">
        <v>1795</v>
      </c>
      <c r="DH150" s="372">
        <v>600</v>
      </c>
      <c r="DI150" s="372">
        <v>0</v>
      </c>
      <c r="DJ150" s="372">
        <v>600</v>
      </c>
    </row>
    <row r="151" spans="109:114" x14ac:dyDescent="0.2">
      <c r="DE151" s="372">
        <v>703</v>
      </c>
      <c r="DF151" s="373" t="s">
        <v>516</v>
      </c>
      <c r="DG151" s="372">
        <v>40410</v>
      </c>
      <c r="DH151" s="372">
        <v>12600</v>
      </c>
      <c r="DI151" s="372">
        <v>0</v>
      </c>
      <c r="DJ151" s="372">
        <v>50100</v>
      </c>
    </row>
    <row r="152" spans="109:114" x14ac:dyDescent="0.2">
      <c r="DE152" s="372">
        <v>90</v>
      </c>
      <c r="DF152" s="373" t="s">
        <v>517</v>
      </c>
      <c r="DG152" s="372">
        <v>87510</v>
      </c>
      <c r="DH152" s="372">
        <v>44700</v>
      </c>
      <c r="DI152" s="372">
        <v>0</v>
      </c>
      <c r="DJ152" s="372">
        <v>44700</v>
      </c>
    </row>
    <row r="153" spans="109:114" x14ac:dyDescent="0.2">
      <c r="DE153" s="372">
        <v>706</v>
      </c>
      <c r="DF153" s="373" t="s">
        <v>518</v>
      </c>
      <c r="DG153" s="372">
        <v>179800</v>
      </c>
      <c r="DH153" s="372">
        <v>6000</v>
      </c>
      <c r="DI153" s="372">
        <v>8700</v>
      </c>
      <c r="DJ153" s="372">
        <v>14700</v>
      </c>
    </row>
    <row r="154" spans="109:114" x14ac:dyDescent="0.2">
      <c r="DE154" s="372">
        <v>710</v>
      </c>
      <c r="DF154" s="373" t="s">
        <v>519</v>
      </c>
      <c r="DG154" s="372">
        <v>603400</v>
      </c>
      <c r="DH154" s="372">
        <v>44800</v>
      </c>
      <c r="DI154" s="372">
        <v>6600</v>
      </c>
      <c r="DJ154" s="372">
        <v>51350</v>
      </c>
    </row>
    <row r="155" spans="109:114" x14ac:dyDescent="0.2">
      <c r="DE155" s="495">
        <v>728</v>
      </c>
      <c r="DF155" s="373" t="s">
        <v>520</v>
      </c>
      <c r="DG155" s="372">
        <v>579900</v>
      </c>
      <c r="DH155" s="372">
        <v>26000</v>
      </c>
      <c r="DI155" s="372">
        <v>50000</v>
      </c>
      <c r="DJ155" s="372">
        <v>49500</v>
      </c>
    </row>
    <row r="156" spans="109:114" x14ac:dyDescent="0.2">
      <c r="DE156" s="372">
        <v>144</v>
      </c>
      <c r="DF156" s="373" t="s">
        <v>521</v>
      </c>
      <c r="DG156" s="372">
        <v>112300</v>
      </c>
      <c r="DH156" s="372">
        <v>52800</v>
      </c>
      <c r="DI156" s="372">
        <v>0</v>
      </c>
      <c r="DJ156" s="372">
        <v>52800</v>
      </c>
    </row>
    <row r="157" spans="109:114" x14ac:dyDescent="0.2">
      <c r="DE157" s="372">
        <v>729</v>
      </c>
      <c r="DF157" s="373" t="s">
        <v>522</v>
      </c>
      <c r="DG157" s="372">
        <v>469800</v>
      </c>
      <c r="DH157" s="372">
        <v>4000</v>
      </c>
      <c r="DI157" s="372">
        <v>99300</v>
      </c>
      <c r="DJ157" s="372">
        <v>37800</v>
      </c>
    </row>
    <row r="158" spans="109:114" x14ac:dyDescent="0.2">
      <c r="DE158" s="372">
        <v>740</v>
      </c>
      <c r="DF158" s="373" t="s">
        <v>523</v>
      </c>
      <c r="DG158" s="372">
        <v>381900</v>
      </c>
      <c r="DH158" s="372">
        <v>99000</v>
      </c>
      <c r="DI158" s="372">
        <v>0</v>
      </c>
      <c r="DJ158" s="372">
        <v>99000</v>
      </c>
    </row>
    <row r="159" spans="109:114" x14ac:dyDescent="0.2">
      <c r="DE159" s="372">
        <v>748</v>
      </c>
      <c r="DF159" s="373" t="s">
        <v>524</v>
      </c>
      <c r="DG159" s="372">
        <v>13680</v>
      </c>
      <c r="DH159" s="372">
        <v>2640</v>
      </c>
      <c r="DI159" s="372">
        <v>1870</v>
      </c>
      <c r="DJ159" s="372">
        <v>4510</v>
      </c>
    </row>
    <row r="160" spans="109:114" x14ac:dyDescent="0.2">
      <c r="DE160" s="372">
        <v>760</v>
      </c>
      <c r="DF160" s="373" t="s">
        <v>525</v>
      </c>
      <c r="DG160" s="372">
        <v>46670</v>
      </c>
      <c r="DH160" s="372">
        <v>7132</v>
      </c>
      <c r="DI160" s="372">
        <v>28520</v>
      </c>
      <c r="DJ160" s="372">
        <v>16800</v>
      </c>
    </row>
    <row r="161" spans="109:114" x14ac:dyDescent="0.2">
      <c r="DE161" s="372">
        <v>762</v>
      </c>
      <c r="DF161" s="373" t="s">
        <v>526</v>
      </c>
      <c r="DG161" s="372">
        <v>97690</v>
      </c>
      <c r="DH161" s="372">
        <v>63460</v>
      </c>
      <c r="DI161" s="372">
        <v>34190</v>
      </c>
      <c r="DJ161" s="372">
        <v>21910</v>
      </c>
    </row>
    <row r="162" spans="109:114" x14ac:dyDescent="0.2">
      <c r="DE162" s="372">
        <v>764</v>
      </c>
      <c r="DF162" s="373" t="s">
        <v>527</v>
      </c>
      <c r="DG162" s="372">
        <v>832300</v>
      </c>
      <c r="DH162" s="372">
        <v>224500</v>
      </c>
      <c r="DI162" s="372">
        <v>0</v>
      </c>
      <c r="DJ162" s="372">
        <v>438600</v>
      </c>
    </row>
    <row r="163" spans="109:114" x14ac:dyDescent="0.2">
      <c r="DE163" s="372">
        <v>807</v>
      </c>
      <c r="DF163" s="373" t="s">
        <v>528</v>
      </c>
      <c r="DG163" s="372">
        <v>15910</v>
      </c>
      <c r="DH163" s="372">
        <v>5400</v>
      </c>
      <c r="DI163" s="372">
        <v>1000</v>
      </c>
      <c r="DJ163" s="372">
        <v>6400</v>
      </c>
    </row>
    <row r="164" spans="109:114" x14ac:dyDescent="0.2">
      <c r="DE164" s="495">
        <v>626</v>
      </c>
      <c r="DF164" s="373" t="s">
        <v>529</v>
      </c>
      <c r="DG164" s="372">
        <v>22300</v>
      </c>
      <c r="DH164" s="372">
        <v>8215</v>
      </c>
      <c r="DI164" s="372">
        <v>0</v>
      </c>
      <c r="DJ164" s="372">
        <v>8215</v>
      </c>
    </row>
    <row r="165" spans="109:114" x14ac:dyDescent="0.2">
      <c r="DE165" s="372">
        <v>768</v>
      </c>
      <c r="DF165" s="373" t="s">
        <v>530</v>
      </c>
      <c r="DG165" s="372">
        <v>66330</v>
      </c>
      <c r="DH165" s="372">
        <v>11500</v>
      </c>
      <c r="DI165" s="372">
        <v>3200</v>
      </c>
      <c r="DJ165" s="372">
        <v>14700</v>
      </c>
    </row>
    <row r="166" spans="109:114" x14ac:dyDescent="0.2">
      <c r="DE166" s="372">
        <v>772</v>
      </c>
      <c r="DF166" s="496" t="s">
        <v>531</v>
      </c>
      <c r="DG166" s="497"/>
      <c r="DH166" s="497"/>
      <c r="DI166" s="372">
        <v>0</v>
      </c>
      <c r="DJ166" s="497"/>
    </row>
    <row r="167" spans="109:114" x14ac:dyDescent="0.2">
      <c r="DE167" s="372">
        <v>776</v>
      </c>
      <c r="DF167" s="496" t="s">
        <v>532</v>
      </c>
      <c r="DG167" s="497"/>
      <c r="DH167" s="497"/>
      <c r="DI167" s="372">
        <v>0</v>
      </c>
      <c r="DJ167" s="497"/>
    </row>
    <row r="168" spans="109:114" x14ac:dyDescent="0.2">
      <c r="DE168" s="372">
        <v>780</v>
      </c>
      <c r="DF168" s="373" t="s">
        <v>533</v>
      </c>
      <c r="DG168" s="372">
        <v>11290</v>
      </c>
      <c r="DH168" s="372">
        <v>3840</v>
      </c>
      <c r="DI168" s="372">
        <v>0</v>
      </c>
      <c r="DJ168" s="372">
        <v>3840</v>
      </c>
    </row>
    <row r="169" spans="109:114" x14ac:dyDescent="0.2">
      <c r="DE169" s="372">
        <v>788</v>
      </c>
      <c r="DF169" s="373" t="s">
        <v>534</v>
      </c>
      <c r="DG169" s="372">
        <v>33870</v>
      </c>
      <c r="DH169" s="372">
        <v>4195</v>
      </c>
      <c r="DI169" s="372">
        <v>320</v>
      </c>
      <c r="DJ169" s="372">
        <v>4615</v>
      </c>
    </row>
    <row r="170" spans="109:114" x14ac:dyDescent="0.2">
      <c r="DE170" s="372">
        <v>795</v>
      </c>
      <c r="DF170" s="373" t="s">
        <v>535</v>
      </c>
      <c r="DG170" s="372">
        <v>78580</v>
      </c>
      <c r="DH170" s="372">
        <v>1405</v>
      </c>
      <c r="DI170" s="372">
        <v>80200</v>
      </c>
      <c r="DJ170" s="372">
        <v>24770</v>
      </c>
    </row>
    <row r="171" spans="109:114" x14ac:dyDescent="0.2">
      <c r="DE171" s="372">
        <v>798</v>
      </c>
      <c r="DF171" s="373" t="s">
        <v>536</v>
      </c>
      <c r="DG171" s="372"/>
      <c r="DH171" s="372"/>
      <c r="DI171" s="372">
        <v>0</v>
      </c>
      <c r="DJ171" s="372"/>
    </row>
    <row r="172" spans="109:114" x14ac:dyDescent="0.2">
      <c r="DE172" s="372">
        <v>800</v>
      </c>
      <c r="DF172" s="373" t="s">
        <v>537</v>
      </c>
      <c r="DG172" s="372">
        <v>285000</v>
      </c>
      <c r="DH172" s="372">
        <v>39000</v>
      </c>
      <c r="DI172" s="372">
        <v>21100</v>
      </c>
      <c r="DJ172" s="372">
        <v>60100</v>
      </c>
    </row>
    <row r="173" spans="109:114" x14ac:dyDescent="0.2">
      <c r="DE173" s="372">
        <v>804</v>
      </c>
      <c r="DF173" s="373" t="s">
        <v>538</v>
      </c>
      <c r="DG173" s="372">
        <v>341000</v>
      </c>
      <c r="DH173" s="372">
        <v>55100</v>
      </c>
      <c r="DI173" s="372">
        <v>36130</v>
      </c>
      <c r="DJ173" s="372">
        <v>175300</v>
      </c>
    </row>
    <row r="174" spans="109:114" x14ac:dyDescent="0.2">
      <c r="DE174" s="372">
        <v>784</v>
      </c>
      <c r="DF174" s="373" t="s">
        <v>539</v>
      </c>
      <c r="DG174" s="372">
        <v>6521</v>
      </c>
      <c r="DH174" s="372">
        <v>150</v>
      </c>
      <c r="DI174" s="372">
        <v>0</v>
      </c>
      <c r="DJ174" s="372">
        <v>150</v>
      </c>
    </row>
    <row r="175" spans="109:114" x14ac:dyDescent="0.2">
      <c r="DE175" s="372">
        <v>834</v>
      </c>
      <c r="DF175" s="373" t="s">
        <v>540</v>
      </c>
      <c r="DG175" s="372">
        <v>1015000</v>
      </c>
      <c r="DH175" s="372">
        <v>84000</v>
      </c>
      <c r="DI175" s="372">
        <v>12270</v>
      </c>
      <c r="DJ175" s="372">
        <v>96270</v>
      </c>
    </row>
    <row r="176" spans="109:114" x14ac:dyDescent="0.2">
      <c r="DE176" s="372">
        <v>858</v>
      </c>
      <c r="DF176" s="373" t="s">
        <v>541</v>
      </c>
      <c r="DG176" s="372">
        <v>229100</v>
      </c>
      <c r="DH176" s="372">
        <v>92200</v>
      </c>
      <c r="DI176" s="372">
        <v>5000</v>
      </c>
      <c r="DJ176" s="372">
        <v>172200</v>
      </c>
    </row>
    <row r="177" spans="109:114" x14ac:dyDescent="0.2">
      <c r="DE177" s="372">
        <v>860</v>
      </c>
      <c r="DF177" s="373" t="s">
        <v>542</v>
      </c>
      <c r="DG177" s="372">
        <v>92160</v>
      </c>
      <c r="DH177" s="372">
        <v>16340</v>
      </c>
      <c r="DI177" s="372">
        <v>102200</v>
      </c>
      <c r="DJ177" s="372">
        <v>48870</v>
      </c>
    </row>
    <row r="178" spans="109:114" x14ac:dyDescent="0.2">
      <c r="DE178" s="372">
        <v>548</v>
      </c>
      <c r="DF178" s="373" t="s">
        <v>543</v>
      </c>
      <c r="DG178" s="372">
        <v>24380</v>
      </c>
      <c r="DH178" s="372">
        <v>10000</v>
      </c>
      <c r="DI178" s="372">
        <v>0</v>
      </c>
      <c r="DJ178" s="372">
        <v>10000</v>
      </c>
    </row>
    <row r="179" spans="109:114" x14ac:dyDescent="0.2">
      <c r="DE179" s="372">
        <v>862</v>
      </c>
      <c r="DF179" s="373" t="s">
        <v>544</v>
      </c>
      <c r="DG179" s="372">
        <v>1864000</v>
      </c>
      <c r="DH179" s="372">
        <v>805000</v>
      </c>
      <c r="DI179" s="372">
        <v>495000</v>
      </c>
      <c r="DJ179" s="372">
        <v>1325000</v>
      </c>
    </row>
    <row r="180" spans="109:114" x14ac:dyDescent="0.2">
      <c r="DE180" s="372">
        <v>704</v>
      </c>
      <c r="DF180" s="373" t="s">
        <v>545</v>
      </c>
      <c r="DG180" s="372">
        <v>602700</v>
      </c>
      <c r="DH180" s="372">
        <v>359400</v>
      </c>
      <c r="DI180" s="372">
        <v>524700</v>
      </c>
      <c r="DJ180" s="372">
        <v>884100</v>
      </c>
    </row>
    <row r="181" spans="109:114" x14ac:dyDescent="0.2">
      <c r="DE181" s="372">
        <v>887</v>
      </c>
      <c r="DF181" s="373" t="s">
        <v>546</v>
      </c>
      <c r="DG181" s="372">
        <v>88170</v>
      </c>
      <c r="DH181" s="372">
        <v>2100</v>
      </c>
      <c r="DI181" s="372">
        <v>0</v>
      </c>
      <c r="DJ181" s="372">
        <v>2100</v>
      </c>
    </row>
    <row r="182" spans="109:114" x14ac:dyDescent="0.2">
      <c r="DE182" s="372">
        <v>894</v>
      </c>
      <c r="DF182" s="373" t="s">
        <v>547</v>
      </c>
      <c r="DG182" s="372">
        <v>767700</v>
      </c>
      <c r="DH182" s="372">
        <v>80200</v>
      </c>
      <c r="DI182" s="372">
        <v>24600</v>
      </c>
      <c r="DJ182" s="372">
        <v>104800</v>
      </c>
    </row>
    <row r="183" spans="109:114" x14ac:dyDescent="0.2">
      <c r="DE183" s="372">
        <v>716</v>
      </c>
      <c r="DF183" s="373" t="s">
        <v>548</v>
      </c>
      <c r="DG183" s="372">
        <v>256700</v>
      </c>
      <c r="DH183" s="372">
        <v>12260</v>
      </c>
      <c r="DI183" s="372">
        <v>0</v>
      </c>
      <c r="DJ183" s="372">
        <v>20000</v>
      </c>
    </row>
    <row r="184" spans="109:114" x14ac:dyDescent="0.2">
      <c r="DE184" s="372"/>
      <c r="DF184" s="498"/>
      <c r="DG184" s="372"/>
      <c r="DH184" s="372"/>
      <c r="DI184" s="372"/>
      <c r="DJ184" s="372"/>
    </row>
    <row r="185" spans="109:114" x14ac:dyDescent="0.2">
      <c r="DE185" s="372"/>
      <c r="DF185" s="498"/>
      <c r="DG185" s="372"/>
      <c r="DH185" s="372"/>
      <c r="DI185" s="372"/>
      <c r="DJ185" s="372"/>
    </row>
    <row r="186" spans="109:114" x14ac:dyDescent="0.2">
      <c r="DE186" s="372"/>
      <c r="DF186" s="498"/>
      <c r="DG186" s="372"/>
      <c r="DH186" s="372"/>
      <c r="DI186" s="372"/>
      <c r="DJ186" s="372"/>
    </row>
    <row r="187" spans="109:114" x14ac:dyDescent="0.2">
      <c r="DE187" s="372"/>
      <c r="DF187" s="498"/>
      <c r="DG187" s="372"/>
      <c r="DH187" s="372"/>
      <c r="DI187" s="372"/>
      <c r="DJ187" s="372"/>
    </row>
    <row r="188" spans="109:114" x14ac:dyDescent="0.2">
      <c r="DE188" s="372"/>
      <c r="DF188" s="498"/>
      <c r="DG188" s="372"/>
      <c r="DH188" s="372"/>
      <c r="DI188" s="372"/>
      <c r="DJ188" s="372"/>
    </row>
    <row r="189" spans="109:114" x14ac:dyDescent="0.2">
      <c r="DE189" s="372"/>
      <c r="DF189" s="498"/>
      <c r="DG189" s="372"/>
      <c r="DH189" s="372"/>
      <c r="DI189" s="372"/>
      <c r="DJ189" s="372"/>
    </row>
    <row r="190" spans="109:114" x14ac:dyDescent="0.2">
      <c r="DE190" s="372"/>
      <c r="DF190" s="498"/>
      <c r="DG190" s="372"/>
      <c r="DH190" s="372"/>
      <c r="DI190" s="372"/>
      <c r="DJ190" s="372"/>
    </row>
    <row r="191" spans="109:114" x14ac:dyDescent="0.2">
      <c r="DE191" s="372"/>
      <c r="DF191" s="498"/>
      <c r="DG191" s="372"/>
      <c r="DH191" s="372"/>
      <c r="DI191" s="372"/>
      <c r="DJ191" s="372"/>
    </row>
    <row r="192" spans="109:114" x14ac:dyDescent="0.2">
      <c r="DE192" s="372"/>
      <c r="DF192" s="498"/>
      <c r="DG192" s="372"/>
      <c r="DH192" s="372"/>
      <c r="DI192" s="372"/>
      <c r="DJ192" s="372"/>
    </row>
    <row r="193" spans="109:114" x14ac:dyDescent="0.2">
      <c r="DE193" s="372"/>
      <c r="DF193" s="498"/>
      <c r="DG193" s="372"/>
      <c r="DH193" s="372"/>
      <c r="DI193" s="372"/>
      <c r="DJ193" s="372"/>
    </row>
    <row r="194" spans="109:114" x14ac:dyDescent="0.2">
      <c r="DE194" s="372"/>
      <c r="DF194" s="498"/>
      <c r="DG194" s="372"/>
      <c r="DH194" s="372"/>
      <c r="DI194" s="372"/>
      <c r="DJ194" s="372"/>
    </row>
    <row r="195" spans="109:114" x14ac:dyDescent="0.2">
      <c r="DE195" s="372"/>
      <c r="DF195" s="498"/>
      <c r="DG195" s="372"/>
      <c r="DH195" s="372"/>
      <c r="DI195" s="372"/>
      <c r="DJ195" s="372"/>
    </row>
    <row r="196" spans="109:114" x14ac:dyDescent="0.2">
      <c r="DE196" s="372"/>
      <c r="DF196" s="498"/>
      <c r="DG196" s="372"/>
      <c r="DH196" s="372"/>
      <c r="DI196" s="372"/>
      <c r="DJ196" s="372"/>
    </row>
    <row r="197" spans="109:114" x14ac:dyDescent="0.2">
      <c r="DE197" s="372"/>
      <c r="DF197" s="498"/>
      <c r="DG197" s="372"/>
      <c r="DH197" s="372"/>
      <c r="DI197" s="372"/>
      <c r="DJ197" s="372"/>
    </row>
    <row r="198" spans="109:114" x14ac:dyDescent="0.2">
      <c r="DE198" s="372"/>
      <c r="DF198" s="498"/>
      <c r="DG198" s="372"/>
      <c r="DH198" s="372"/>
      <c r="DI198" s="372"/>
      <c r="DJ198" s="372"/>
    </row>
    <row r="199" spans="109:114" x14ac:dyDescent="0.2">
      <c r="DE199" s="372"/>
      <c r="DF199" s="498"/>
      <c r="DG199" s="372"/>
      <c r="DH199" s="372"/>
      <c r="DI199" s="372"/>
      <c r="DJ199" s="372"/>
    </row>
    <row r="200" spans="109:114" x14ac:dyDescent="0.2">
      <c r="DE200" s="372"/>
      <c r="DF200" s="498"/>
      <c r="DG200" s="372"/>
      <c r="DH200" s="372"/>
      <c r="DI200" s="372"/>
      <c r="DJ200" s="372"/>
    </row>
    <row r="201" spans="109:114" x14ac:dyDescent="0.2">
      <c r="DE201" s="372"/>
      <c r="DF201" s="498"/>
      <c r="DG201" s="372"/>
      <c r="DH201" s="372"/>
      <c r="DI201" s="372"/>
      <c r="DJ201" s="372"/>
    </row>
    <row r="202" spans="109:114" x14ac:dyDescent="0.2">
      <c r="DE202" s="372"/>
      <c r="DF202" s="498"/>
      <c r="DG202" s="372"/>
      <c r="DH202" s="372"/>
      <c r="DI202" s="372"/>
      <c r="DJ202" s="372"/>
    </row>
    <row r="203" spans="109:114" x14ac:dyDescent="0.2">
      <c r="DE203" s="372"/>
      <c r="DF203" s="498"/>
      <c r="DG203" s="372"/>
      <c r="DH203" s="372"/>
      <c r="DI203" s="372"/>
      <c r="DJ203" s="372"/>
    </row>
    <row r="204" spans="109:114" x14ac:dyDescent="0.2">
      <c r="DE204" s="372"/>
      <c r="DF204" s="498"/>
      <c r="DG204" s="372"/>
      <c r="DH204" s="372"/>
      <c r="DI204" s="372"/>
      <c r="DJ204" s="372"/>
    </row>
    <row r="205" spans="109:114" x14ac:dyDescent="0.2">
      <c r="DE205" s="372"/>
      <c r="DF205" s="498"/>
      <c r="DG205" s="372"/>
      <c r="DH205" s="372"/>
      <c r="DI205" s="372"/>
      <c r="DJ205" s="372"/>
    </row>
    <row r="206" spans="109:114" x14ac:dyDescent="0.2">
      <c r="DE206" s="372"/>
      <c r="DF206" s="498"/>
      <c r="DG206" s="372"/>
      <c r="DH206" s="372"/>
      <c r="DI206" s="372"/>
      <c r="DJ206" s="372"/>
    </row>
    <row r="207" spans="109:114" ht="22.5" customHeight="1" x14ac:dyDescent="0.2">
      <c r="DE207" s="372"/>
      <c r="DF207" s="498"/>
      <c r="DG207" s="372"/>
      <c r="DH207" s="372"/>
      <c r="DI207" s="372"/>
      <c r="DJ207" s="372"/>
    </row>
    <row r="208" spans="109:114" x14ac:dyDescent="0.2">
      <c r="DE208" s="372"/>
      <c r="DF208" s="498"/>
      <c r="DG208" s="372"/>
      <c r="DH208" s="372"/>
      <c r="DI208" s="372"/>
      <c r="DJ208" s="372"/>
    </row>
    <row r="209" spans="109:114" x14ac:dyDescent="0.2">
      <c r="DE209" s="372"/>
      <c r="DF209" s="498"/>
      <c r="DG209" s="372"/>
      <c r="DH209" s="372"/>
      <c r="DI209" s="372"/>
      <c r="DJ209" s="372"/>
    </row>
    <row r="210" spans="109:114" x14ac:dyDescent="0.2">
      <c r="DE210" s="372"/>
      <c r="DF210" s="498"/>
      <c r="DG210" s="372"/>
      <c r="DH210" s="372"/>
      <c r="DI210" s="372"/>
      <c r="DJ210" s="372"/>
    </row>
    <row r="211" spans="109:114" x14ac:dyDescent="0.2">
      <c r="DE211" s="372"/>
      <c r="DF211" s="498"/>
      <c r="DG211" s="372"/>
      <c r="DH211" s="372"/>
      <c r="DI211" s="372"/>
      <c r="DJ211" s="372"/>
    </row>
  </sheetData>
  <sheetProtection formatCells="0" formatColumns="0" formatRows="0" insertColumns="0"/>
  <mergeCells count="40">
    <mergeCell ref="D56:BD56"/>
    <mergeCell ref="D57:BD57"/>
    <mergeCell ref="D58:BD58"/>
    <mergeCell ref="C59:AO60"/>
    <mergeCell ref="D50:BD50"/>
    <mergeCell ref="D51:BD51"/>
    <mergeCell ref="D52:BD52"/>
    <mergeCell ref="D53:BD53"/>
    <mergeCell ref="D54:BD54"/>
    <mergeCell ref="D55:BD55"/>
    <mergeCell ref="D49:BD49"/>
    <mergeCell ref="D38:BD38"/>
    <mergeCell ref="D39:BD39"/>
    <mergeCell ref="D40:BD40"/>
    <mergeCell ref="D41:BD41"/>
    <mergeCell ref="D42:BD42"/>
    <mergeCell ref="D43:BD43"/>
    <mergeCell ref="D44:BD44"/>
    <mergeCell ref="D45:BD45"/>
    <mergeCell ref="D46:BD46"/>
    <mergeCell ref="D47:BD47"/>
    <mergeCell ref="D48:BD48"/>
    <mergeCell ref="D37:BD37"/>
    <mergeCell ref="D23:BD23"/>
    <mergeCell ref="D24:BD24"/>
    <mergeCell ref="D25:BD25"/>
    <mergeCell ref="F26:I26"/>
    <mergeCell ref="M26:Q26"/>
    <mergeCell ref="H28:O28"/>
    <mergeCell ref="V29:AA29"/>
    <mergeCell ref="F30:I30"/>
    <mergeCell ref="M30:P30"/>
    <mergeCell ref="V31:AA31"/>
    <mergeCell ref="D36:BD36"/>
    <mergeCell ref="D22:BD22"/>
    <mergeCell ref="C4:BD4"/>
    <mergeCell ref="C5:AT5"/>
    <mergeCell ref="DE5:DJ5"/>
    <mergeCell ref="F6:AJ6"/>
    <mergeCell ref="D21:BD21"/>
  </mergeCells>
  <conditionalFormatting sqref="H10">
    <cfRule type="cellIs" dxfId="209" priority="76" stopIfTrue="1" operator="lessThan">
      <formula>H8-H9-(0.01*(H8-H9))</formula>
    </cfRule>
  </conditionalFormatting>
  <conditionalFormatting sqref="H12">
    <cfRule type="cellIs" dxfId="208" priority="77" stopIfTrue="1" operator="lessThan">
      <formula>H10+H11-(0.01*(H10+H11))</formula>
    </cfRule>
  </conditionalFormatting>
  <conditionalFormatting sqref="J10">
    <cfRule type="cellIs" dxfId="207" priority="74" stopIfTrue="1" operator="lessThan">
      <formula>J8-J9-(0.01*(J8-J9))</formula>
    </cfRule>
  </conditionalFormatting>
  <conditionalFormatting sqref="J12">
    <cfRule type="cellIs" dxfId="206" priority="75" stopIfTrue="1" operator="lessThan">
      <formula>J10+J11-(0.01*(J10+J11))</formula>
    </cfRule>
  </conditionalFormatting>
  <conditionalFormatting sqref="L10">
    <cfRule type="cellIs" dxfId="205" priority="72" stopIfTrue="1" operator="lessThan">
      <formula>L8-L9-(0.01*(L8-L9))</formula>
    </cfRule>
  </conditionalFormatting>
  <conditionalFormatting sqref="L12">
    <cfRule type="cellIs" dxfId="204" priority="73" stopIfTrue="1" operator="lessThan">
      <formula>L10+L11-(0.01*(L10+L11))</formula>
    </cfRule>
  </conditionalFormatting>
  <conditionalFormatting sqref="N10">
    <cfRule type="cellIs" dxfId="203" priority="70" stopIfTrue="1" operator="lessThan">
      <formula>N8-N9-(0.01*(N8-N9))</formula>
    </cfRule>
  </conditionalFormatting>
  <conditionalFormatting sqref="N12">
    <cfRule type="cellIs" dxfId="202" priority="71" stopIfTrue="1" operator="lessThan">
      <formula>N10+N11-(0.01*(N10+N11))</formula>
    </cfRule>
  </conditionalFormatting>
  <conditionalFormatting sqref="P10">
    <cfRule type="cellIs" dxfId="201" priority="68" stopIfTrue="1" operator="lessThan">
      <formula>P8-P9-(0.01*(P8-P9))</formula>
    </cfRule>
  </conditionalFormatting>
  <conditionalFormatting sqref="P12">
    <cfRule type="cellIs" dxfId="200" priority="69" stopIfTrue="1" operator="lessThan">
      <formula>P10+P11-(0.01*(P10+P11))</formula>
    </cfRule>
  </conditionalFormatting>
  <conditionalFormatting sqref="R10">
    <cfRule type="cellIs" dxfId="199" priority="66" stopIfTrue="1" operator="lessThan">
      <formula>R8-R9-(0.01*(R8-R9))</formula>
    </cfRule>
  </conditionalFormatting>
  <conditionalFormatting sqref="R12">
    <cfRule type="cellIs" dxfId="198" priority="67" stopIfTrue="1" operator="lessThan">
      <formula>R10+R11-(0.01*(R10+R11))</formula>
    </cfRule>
  </conditionalFormatting>
  <conditionalFormatting sqref="T10">
    <cfRule type="cellIs" dxfId="197" priority="64" stopIfTrue="1" operator="lessThan">
      <formula>T8-T9-(0.01*(T8-T9))</formula>
    </cfRule>
  </conditionalFormatting>
  <conditionalFormatting sqref="T12">
    <cfRule type="cellIs" dxfId="196" priority="65" stopIfTrue="1" operator="lessThan">
      <formula>T10+T11-(0.01*(T10+T11))</formula>
    </cfRule>
  </conditionalFormatting>
  <conditionalFormatting sqref="V10">
    <cfRule type="cellIs" dxfId="195" priority="62" stopIfTrue="1" operator="lessThan">
      <formula>V8-V9-(0.01*(V8-V9))</formula>
    </cfRule>
  </conditionalFormatting>
  <conditionalFormatting sqref="V12">
    <cfRule type="cellIs" dxfId="194" priority="63" stopIfTrue="1" operator="lessThan">
      <formula>V10+V11-(0.01*(V10+V11))</formula>
    </cfRule>
  </conditionalFormatting>
  <conditionalFormatting sqref="X10">
    <cfRule type="cellIs" dxfId="193" priority="60" stopIfTrue="1" operator="lessThan">
      <formula>X8-X9-(0.01*(X8-X9))</formula>
    </cfRule>
  </conditionalFormatting>
  <conditionalFormatting sqref="X12">
    <cfRule type="cellIs" dxfId="192" priority="61" stopIfTrue="1" operator="lessThan">
      <formula>X10+X11-(0.01*(X10+X11))</formula>
    </cfRule>
  </conditionalFormatting>
  <conditionalFormatting sqref="Z10">
    <cfRule type="cellIs" dxfId="191" priority="58" stopIfTrue="1" operator="lessThan">
      <formula>Z8-Z9-(0.01*(Z8-Z9))</formula>
    </cfRule>
  </conditionalFormatting>
  <conditionalFormatting sqref="Z12">
    <cfRule type="cellIs" dxfId="190" priority="59" stopIfTrue="1" operator="lessThan">
      <formula>Z10+Z11-(0.01*(Z10+Z11))</formula>
    </cfRule>
  </conditionalFormatting>
  <conditionalFormatting sqref="AB10">
    <cfRule type="cellIs" dxfId="189" priority="56" stopIfTrue="1" operator="lessThan">
      <formula>AB8-AB9-(0.01*(AB8-AB9))</formula>
    </cfRule>
  </conditionalFormatting>
  <conditionalFormatting sqref="AB12">
    <cfRule type="cellIs" dxfId="188" priority="57" stopIfTrue="1" operator="lessThan">
      <formula>AB10+AB11-(0.01*(AB10+AB11))</formula>
    </cfRule>
  </conditionalFormatting>
  <conditionalFormatting sqref="AD10">
    <cfRule type="cellIs" dxfId="187" priority="54" stopIfTrue="1" operator="lessThan">
      <formula>AD8-AD9-(0.01*(AD8-AD9))</formula>
    </cfRule>
  </conditionalFormatting>
  <conditionalFormatting sqref="AD12">
    <cfRule type="cellIs" dxfId="186" priority="55" stopIfTrue="1" operator="lessThan">
      <formula>AD10+AD11-(0.01*(AD10+AD11))</formula>
    </cfRule>
  </conditionalFormatting>
  <conditionalFormatting sqref="AF10">
    <cfRule type="cellIs" dxfId="185" priority="52" stopIfTrue="1" operator="lessThan">
      <formula>AF8-AF9-(0.01*(AF8-AF9))</formula>
    </cfRule>
  </conditionalFormatting>
  <conditionalFormatting sqref="AF12">
    <cfRule type="cellIs" dxfId="184" priority="53" stopIfTrue="1" operator="lessThan">
      <formula>AF10+AF11-(0.01*(AF10+AF11))</formula>
    </cfRule>
  </conditionalFormatting>
  <conditionalFormatting sqref="AH10">
    <cfRule type="cellIs" dxfId="183" priority="50" stopIfTrue="1" operator="lessThan">
      <formula>AH8-AH9-(0.01*(AH8-AH9))</formula>
    </cfRule>
  </conditionalFormatting>
  <conditionalFormatting sqref="AH12">
    <cfRule type="cellIs" dxfId="182" priority="51" stopIfTrue="1" operator="lessThan">
      <formula>AH10+AH11-(0.01*(AH10+AH11))</formula>
    </cfRule>
  </conditionalFormatting>
  <conditionalFormatting sqref="AJ10">
    <cfRule type="cellIs" dxfId="181" priority="48" stopIfTrue="1" operator="lessThan">
      <formula>AJ8-AJ9-(0.01*(AJ8-AJ9))</formula>
    </cfRule>
  </conditionalFormatting>
  <conditionalFormatting sqref="AJ12">
    <cfRule type="cellIs" dxfId="180" priority="49" stopIfTrue="1" operator="lessThan">
      <formula>AJ10+AJ11-(0.01*(AJ10+AJ11))</formula>
    </cfRule>
  </conditionalFormatting>
  <conditionalFormatting sqref="AN10">
    <cfRule type="cellIs" dxfId="179" priority="46" stopIfTrue="1" operator="lessThan">
      <formula>AN8-AN9-(0.01*(AN8-AN9))</formula>
    </cfRule>
  </conditionalFormatting>
  <conditionalFormatting sqref="AN12">
    <cfRule type="cellIs" dxfId="178" priority="47" stopIfTrue="1" operator="lessThan">
      <formula>AN10+AN11-(0.01*(AN10+AN11))</formula>
    </cfRule>
  </conditionalFormatting>
  <conditionalFormatting sqref="AP10">
    <cfRule type="cellIs" dxfId="177" priority="44" stopIfTrue="1" operator="lessThan">
      <formula>AP8-AP9-(0.01*(AP8-AP9))</formula>
    </cfRule>
  </conditionalFormatting>
  <conditionalFormatting sqref="AP12">
    <cfRule type="cellIs" dxfId="176" priority="45" stopIfTrue="1" operator="lessThan">
      <formula>AP10+AP11-(0.01*(AP10+AP11))</formula>
    </cfRule>
  </conditionalFormatting>
  <conditionalFormatting sqref="AR10">
    <cfRule type="cellIs" dxfId="175" priority="42" stopIfTrue="1" operator="lessThan">
      <formula>AR8-AR9-(0.01*(AR8-AR9))</formula>
    </cfRule>
  </conditionalFormatting>
  <conditionalFormatting sqref="AR12">
    <cfRule type="cellIs" dxfId="174" priority="43" stopIfTrue="1" operator="lessThan">
      <formula>AR10+AR11-(0.01*(AR10+AR11))</formula>
    </cfRule>
  </conditionalFormatting>
  <conditionalFormatting sqref="AT10">
    <cfRule type="cellIs" dxfId="173" priority="40" stopIfTrue="1" operator="lessThan">
      <formula>AT8-AT9-(0.01*(AT8-AT9))</formula>
    </cfRule>
  </conditionalFormatting>
  <conditionalFormatting sqref="AT12">
    <cfRule type="cellIs" dxfId="172" priority="41" stopIfTrue="1" operator="lessThan">
      <formula>AT10+AT11-(0.01*(AT10+AT11))</formula>
    </cfRule>
  </conditionalFormatting>
  <conditionalFormatting sqref="AV10">
    <cfRule type="cellIs" dxfId="171" priority="38" stopIfTrue="1" operator="lessThan">
      <formula>AV8-AV9-(0.01*(AV8-AV9))</formula>
    </cfRule>
  </conditionalFormatting>
  <conditionalFormatting sqref="AV12">
    <cfRule type="cellIs" dxfId="170" priority="39" stopIfTrue="1" operator="lessThan">
      <formula>AV10+AV11-(0.01*(AV10+AV11))</formula>
    </cfRule>
  </conditionalFormatting>
  <conditionalFormatting sqref="BB10">
    <cfRule type="cellIs" dxfId="169" priority="36" stopIfTrue="1" operator="lessThan">
      <formula>BB8-BB9-(0.01*(BB8-BB9))</formula>
    </cfRule>
  </conditionalFormatting>
  <conditionalFormatting sqref="BB12">
    <cfRule type="cellIs" dxfId="168" priority="37" stopIfTrue="1" operator="lessThan">
      <formula>BB10+BB11-(0.01*(BB10+BB11))</formula>
    </cfRule>
  </conditionalFormatting>
  <conditionalFormatting sqref="H13">
    <cfRule type="cellIs" dxfId="167" priority="35" stopIfTrue="1" operator="lessThan">
      <formula>0.99*(H14+H15)</formula>
    </cfRule>
  </conditionalFormatting>
  <conditionalFormatting sqref="J13">
    <cfRule type="cellIs" dxfId="166" priority="34" stopIfTrue="1" operator="lessThan">
      <formula>0.99*(J14+J15)</formula>
    </cfRule>
  </conditionalFormatting>
  <conditionalFormatting sqref="L13">
    <cfRule type="cellIs" dxfId="165" priority="33" stopIfTrue="1" operator="lessThan">
      <formula>0.99*(L14+L15)</formula>
    </cfRule>
  </conditionalFormatting>
  <conditionalFormatting sqref="N13">
    <cfRule type="cellIs" dxfId="164" priority="32" stopIfTrue="1" operator="lessThan">
      <formula>0.99*(N14+N15)</formula>
    </cfRule>
  </conditionalFormatting>
  <conditionalFormatting sqref="P13">
    <cfRule type="cellIs" dxfId="163" priority="31" stopIfTrue="1" operator="lessThan">
      <formula>0.99*(P14+P15)</formula>
    </cfRule>
  </conditionalFormatting>
  <conditionalFormatting sqref="R13">
    <cfRule type="cellIs" dxfId="162" priority="30" stopIfTrue="1" operator="lessThan">
      <formula>0.99*(R14+R15)</formula>
    </cfRule>
  </conditionalFormatting>
  <conditionalFormatting sqref="T13">
    <cfRule type="cellIs" dxfId="161" priority="29" stopIfTrue="1" operator="lessThan">
      <formula>0.99*(T14+T15)</formula>
    </cfRule>
  </conditionalFormatting>
  <conditionalFormatting sqref="V13">
    <cfRule type="cellIs" dxfId="160" priority="28" stopIfTrue="1" operator="lessThan">
      <formula>0.99*(V14+V15)</formula>
    </cfRule>
  </conditionalFormatting>
  <conditionalFormatting sqref="X13">
    <cfRule type="cellIs" dxfId="159" priority="27" stopIfTrue="1" operator="lessThan">
      <formula>0.99*(X14+X15)</formula>
    </cfRule>
  </conditionalFormatting>
  <conditionalFormatting sqref="Z13">
    <cfRule type="cellIs" dxfId="158" priority="26" stopIfTrue="1" operator="lessThan">
      <formula>0.99*(Z14+Z15)</formula>
    </cfRule>
  </conditionalFormatting>
  <conditionalFormatting sqref="AB13">
    <cfRule type="cellIs" dxfId="157" priority="25" stopIfTrue="1" operator="lessThan">
      <formula>0.99*(AB14+AB15)</formula>
    </cfRule>
  </conditionalFormatting>
  <conditionalFormatting sqref="AD13">
    <cfRule type="cellIs" dxfId="156" priority="24" stopIfTrue="1" operator="lessThan">
      <formula>0.99*(AD14+AD15)</formula>
    </cfRule>
  </conditionalFormatting>
  <conditionalFormatting sqref="AF13">
    <cfRule type="cellIs" dxfId="155" priority="23" stopIfTrue="1" operator="lessThan">
      <formula>0.99*(AF14+AF15)</formula>
    </cfRule>
  </conditionalFormatting>
  <conditionalFormatting sqref="AH13">
    <cfRule type="cellIs" dxfId="154" priority="22" stopIfTrue="1" operator="lessThan">
      <formula>0.99*(AH14+AH15)</formula>
    </cfRule>
  </conditionalFormatting>
  <conditionalFormatting sqref="AJ13">
    <cfRule type="cellIs" dxfId="153" priority="21" stopIfTrue="1" operator="lessThan">
      <formula>0.99*(AJ14+AJ15)</formula>
    </cfRule>
  </conditionalFormatting>
  <conditionalFormatting sqref="AR13">
    <cfRule type="cellIs" dxfId="152" priority="18" stopIfTrue="1" operator="lessThan">
      <formula>0.99*(AR14+AR15)</formula>
    </cfRule>
  </conditionalFormatting>
  <conditionalFormatting sqref="AN13">
    <cfRule type="cellIs" dxfId="151" priority="20" stopIfTrue="1" operator="lessThan">
      <formula>0.99*(AN14+AN15)</formula>
    </cfRule>
  </conditionalFormatting>
  <conditionalFormatting sqref="AP13">
    <cfRule type="cellIs" dxfId="150" priority="19" stopIfTrue="1" operator="lessThan">
      <formula>0.99*(AP14+AP15)</formula>
    </cfRule>
  </conditionalFormatting>
  <conditionalFormatting sqref="AT13">
    <cfRule type="cellIs" dxfId="149" priority="17" stopIfTrue="1" operator="lessThan">
      <formula>0.99*(AT14+AT15)</formula>
    </cfRule>
  </conditionalFormatting>
  <conditionalFormatting sqref="AV13">
    <cfRule type="cellIs" dxfId="148" priority="16" stopIfTrue="1" operator="lessThan">
      <formula>0.99*(AV14+AV15)</formula>
    </cfRule>
  </conditionalFormatting>
  <conditionalFormatting sqref="BB13">
    <cfRule type="cellIs" dxfId="147" priority="15" stopIfTrue="1" operator="lessThan">
      <formula>0.99*(BB14+BB15)</formula>
    </cfRule>
  </conditionalFormatting>
  <conditionalFormatting sqref="AL10">
    <cfRule type="cellIs" dxfId="146" priority="13" stopIfTrue="1" operator="lessThan">
      <formula>AL8-AL9-(0.01*(AL8-AL9))</formula>
    </cfRule>
  </conditionalFormatting>
  <conditionalFormatting sqref="AL12">
    <cfRule type="cellIs" dxfId="145" priority="14" stopIfTrue="1" operator="lessThan">
      <formula>AL10+AL11-(0.01*(AL10+AL11))</formula>
    </cfRule>
  </conditionalFormatting>
  <conditionalFormatting sqref="AL13">
    <cfRule type="cellIs" dxfId="144" priority="12" stopIfTrue="1" operator="lessThan">
      <formula>0.99*(AL14+AL15)</formula>
    </cfRule>
  </conditionalFormatting>
  <conditionalFormatting sqref="BI32 BI35 BI38 BI29">
    <cfRule type="cellIs" dxfId="143" priority="9" stopIfTrue="1" operator="greaterThan">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dxfId="142" priority="11" stopIfTrue="1" operator="equal">
      <formula>"&lt;&gt;"</formula>
    </cfRule>
  </conditionalFormatting>
  <conditionalFormatting sqref="BW8:BW16 BY8:BY16 CA8:CA16 CC8:CC16 CE8:CE16 CG8:CG16 CI8:CI16 CK8:CK16 CM8:CM16 CO8:CO16 CQ8:CQ16 CS8:CS16 CU8:CU16 CW8:CW16 BM8:BM16 BO8:BO16 BQ8:BQ16 BS8:BS16 BU8:BU16 DC8:DC16">
    <cfRule type="cellIs" dxfId="141" priority="10" stopIfTrue="1" operator="equal">
      <formula>"&gt; 25%"</formula>
    </cfRule>
  </conditionalFormatting>
  <conditionalFormatting sqref="AX10">
    <cfRule type="cellIs" dxfId="140" priority="7" stopIfTrue="1" operator="lessThan">
      <formula>AX8-AX9-(0.01*(AX8-AX9))</formula>
    </cfRule>
  </conditionalFormatting>
  <conditionalFormatting sqref="AX12">
    <cfRule type="cellIs" dxfId="139" priority="8" stopIfTrue="1" operator="lessThan">
      <formula>AX10+AX11-(0.01*(AX10+AX11))</formula>
    </cfRule>
  </conditionalFormatting>
  <conditionalFormatting sqref="AZ10">
    <cfRule type="cellIs" dxfId="138" priority="5" stopIfTrue="1" operator="lessThan">
      <formula>AZ8-AZ9-(0.01*(AZ8-AZ9))</formula>
    </cfRule>
  </conditionalFormatting>
  <conditionalFormatting sqref="AZ12">
    <cfRule type="cellIs" dxfId="137" priority="6" stopIfTrue="1" operator="lessThan">
      <formula>AZ10+AZ11-(0.01*(AZ10+AZ11))</formula>
    </cfRule>
  </conditionalFormatting>
  <conditionalFormatting sqref="AX13">
    <cfRule type="cellIs" dxfId="136" priority="4" stopIfTrue="1" operator="lessThan">
      <formula>0.99*(AX14+AX15)</formula>
    </cfRule>
  </conditionalFormatting>
  <conditionalFormatting sqref="AZ13">
    <cfRule type="cellIs" dxfId="135" priority="3" stopIfTrue="1" operator="lessThan">
      <formula>0.99*(AZ14+AZ15)</formula>
    </cfRule>
  </conditionalFormatting>
  <conditionalFormatting sqref="CY26 DA23 DA26 CY23">
    <cfRule type="cellIs" dxfId="134" priority="2" stopIfTrue="1" operator="equal">
      <formula>"&lt;&gt;"</formula>
    </cfRule>
  </conditionalFormatting>
  <conditionalFormatting sqref="CY8:CY16 DA8:DA16">
    <cfRule type="cellIs" dxfId="133" priority="1" stopIfTrue="1" operator="equal">
      <formula>"&gt; 25%"</formula>
    </cfRule>
  </conditionalFormatting>
  <printOptions horizontalCentered="1"/>
  <pageMargins left="0.5" right="0.5" top="0.75" bottom="0.75" header="0.5" footer="0.5"/>
  <pageSetup paperSize="9" scale="53" firstPageNumber="15" fitToHeight="0" orientation="landscape" r:id="rId1"/>
  <headerFooter alignWithMargins="0">
    <oddFooter>&amp;CUNSD/Programa de las Naciones Unidas para el Medio Ambiente Cuestionario 2018 Estadisticas Ambientales -  Sección del Agua -  &amp;P</oddFooter>
  </headerFooter>
  <rowBreaks count="1" manualBreakCount="1">
    <brk id="32" min="2" max="45" man="1"/>
  </rowBreaks>
  <colBreaks count="1" manualBreakCount="1">
    <brk id="57" max="1048575" man="1"/>
  </colBreaks>
  <ignoredErrors>
    <ignoredError sqref="V10:BB12" unlocked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90"/>
  <sheetViews>
    <sheetView showGridLines="0" topLeftCell="C1" zoomScale="85" zoomScaleNormal="85" zoomScaleSheetLayoutView="40" zoomScalePageLayoutView="40" workbookViewId="0">
      <selection activeCell="F8" sqref="F8"/>
    </sheetView>
  </sheetViews>
  <sheetFormatPr defaultColWidth="8" defaultRowHeight="12.75" x14ac:dyDescent="0.2"/>
  <cols>
    <col min="1" max="1" width="5.7109375" style="346" hidden="1" customWidth="1"/>
    <col min="2" max="2" width="11.28515625" style="308" hidden="1" customWidth="1"/>
    <col min="3" max="3" width="7.42578125" style="351" customWidth="1"/>
    <col min="4" max="4" width="43.5703125" style="351" bestFit="1" customWidth="1"/>
    <col min="5" max="5" width="8.140625" style="351" customWidth="1"/>
    <col min="6" max="6" width="7.85546875" style="351" customWidth="1"/>
    <col min="7" max="7" width="1.5703125" style="434" customWidth="1"/>
    <col min="8" max="8" width="6" style="435" customWidth="1"/>
    <col min="9" max="9" width="1.5703125" style="436" customWidth="1"/>
    <col min="10" max="10" width="6.140625" style="436" customWidth="1"/>
    <col min="11" max="11" width="1.5703125" style="436" customWidth="1"/>
    <col min="12" max="12" width="6.140625" style="436" customWidth="1"/>
    <col min="13" max="13" width="1.5703125" style="436" customWidth="1"/>
    <col min="14" max="14" width="6.140625" style="436" customWidth="1"/>
    <col min="15" max="15" width="1.5703125" style="436" customWidth="1"/>
    <col min="16" max="16" width="6" style="435" customWidth="1"/>
    <col min="17" max="17" width="1.5703125" style="436" customWidth="1"/>
    <col min="18" max="18" width="6" style="435" customWidth="1"/>
    <col min="19" max="19" width="1.5703125" style="436" customWidth="1"/>
    <col min="20" max="20" width="6" style="435" customWidth="1"/>
    <col min="21" max="21" width="1.5703125" style="436" customWidth="1"/>
    <col min="22" max="22" width="6" style="435" customWidth="1"/>
    <col min="23" max="23" width="1.5703125" style="434" customWidth="1"/>
    <col min="24" max="24" width="6" style="435" customWidth="1"/>
    <col min="25" max="25" width="1.5703125" style="434" customWidth="1"/>
    <col min="26" max="26" width="6" style="435" customWidth="1"/>
    <col min="27" max="27" width="1.5703125" style="434" customWidth="1"/>
    <col min="28" max="28" width="5.85546875" style="435" bestFit="1" customWidth="1"/>
    <col min="29" max="29" width="1.7109375" style="434" customWidth="1"/>
    <col min="30" max="30" width="5.85546875" style="435" bestFit="1" customWidth="1"/>
    <col min="31" max="31" width="1.7109375" style="434" customWidth="1"/>
    <col min="32" max="32" width="5.85546875" style="435" bestFit="1" customWidth="1"/>
    <col min="33" max="33" width="1.7109375" style="434" customWidth="1"/>
    <col min="34" max="34" width="5.5703125" style="435" bestFit="1" customWidth="1"/>
    <col min="35" max="35" width="1.7109375" style="436" customWidth="1"/>
    <col min="36" max="36" width="5.5703125" style="435" bestFit="1" customWidth="1"/>
    <col min="37" max="37" width="1.7109375" style="434" customWidth="1"/>
    <col min="38" max="38" width="5.5703125" style="435" bestFit="1" customWidth="1"/>
    <col min="39" max="39" width="1.7109375" style="434" customWidth="1"/>
    <col min="40" max="40" width="7" style="435" bestFit="1" customWidth="1"/>
    <col min="41" max="41" width="1.7109375" style="434" customWidth="1"/>
    <col min="42" max="42" width="7" style="434" bestFit="1" customWidth="1"/>
    <col min="43" max="43" width="1.7109375" style="434" customWidth="1"/>
    <col min="44" max="44" width="7" style="434" bestFit="1" customWidth="1"/>
    <col min="45" max="45" width="1.7109375" style="434" customWidth="1"/>
    <col min="46" max="46" width="7" style="435" bestFit="1" customWidth="1"/>
    <col min="47" max="47" width="1.7109375" style="351" customWidth="1"/>
    <col min="48" max="48" width="7" style="434" bestFit="1" customWidth="1"/>
    <col min="49" max="49" width="1.7109375" style="434" customWidth="1"/>
    <col min="50" max="50" width="7" style="435" bestFit="1" customWidth="1"/>
    <col min="51" max="51" width="1.7109375" style="351" customWidth="1"/>
    <col min="52" max="52" width="7" style="435" bestFit="1" customWidth="1"/>
    <col min="53" max="53" width="1.7109375" style="351" customWidth="1"/>
    <col min="54" max="54" width="2.5703125" style="351" customWidth="1"/>
    <col min="55" max="55" width="3.85546875" style="348" customWidth="1"/>
    <col min="56" max="56" width="3" style="350" customWidth="1"/>
    <col min="57" max="57" width="25.85546875" style="350" customWidth="1"/>
    <col min="58" max="58" width="6.42578125" style="350" customWidth="1"/>
    <col min="59" max="59" width="3.85546875" style="350" customWidth="1"/>
    <col min="60" max="60" width="1.42578125" style="350" customWidth="1"/>
    <col min="61" max="61" width="4.5703125" style="350" customWidth="1"/>
    <col min="62" max="62" width="1" style="350" customWidth="1"/>
    <col min="63" max="63" width="4.5703125" style="350" customWidth="1"/>
    <col min="64" max="64" width="0.5703125" style="350" customWidth="1"/>
    <col min="65" max="65" width="4.5703125" style="350" customWidth="1"/>
    <col min="66" max="66" width="0.5703125" style="350" customWidth="1"/>
    <col min="67" max="67" width="4.5703125" style="350" customWidth="1"/>
    <col min="68" max="68" width="0.5703125" style="350" customWidth="1"/>
    <col min="69" max="69" width="4.5703125" style="350" customWidth="1"/>
    <col min="70" max="70" width="0.5703125" style="350" customWidth="1"/>
    <col min="71" max="71" width="4.5703125" style="350" customWidth="1"/>
    <col min="72" max="72" width="0.5703125" style="350" customWidth="1"/>
    <col min="73" max="73" width="4.5703125" style="350" customWidth="1"/>
    <col min="74" max="74" width="0.5703125" style="350" customWidth="1"/>
    <col min="75" max="75" width="4.5703125" style="350" customWidth="1"/>
    <col min="76" max="76" width="0.5703125" style="350" customWidth="1"/>
    <col min="77" max="77" width="4.5703125" style="350" customWidth="1"/>
    <col min="78" max="78" width="0.5703125" style="350" customWidth="1"/>
    <col min="79" max="79" width="4.5703125" style="350" customWidth="1"/>
    <col min="80" max="80" width="0.5703125" style="350" customWidth="1"/>
    <col min="81" max="81" width="4.5703125" style="350" customWidth="1"/>
    <col min="82" max="82" width="0.5703125" style="350" customWidth="1"/>
    <col min="83" max="83" width="4.5703125" style="350" customWidth="1"/>
    <col min="84" max="84" width="0.5703125" style="350" customWidth="1"/>
    <col min="85" max="85" width="4.5703125" style="350" customWidth="1"/>
    <col min="86" max="86" width="0.5703125" style="350" customWidth="1"/>
    <col min="87" max="87" width="4.5703125" style="350" customWidth="1"/>
    <col min="88" max="88" width="0.5703125" style="350" customWidth="1"/>
    <col min="89" max="89" width="4.5703125" style="350" customWidth="1"/>
    <col min="90" max="90" width="0.5703125" style="350" customWidth="1"/>
    <col min="91" max="91" width="4.5703125" style="350" customWidth="1"/>
    <col min="92" max="92" width="0.5703125" style="350" customWidth="1"/>
    <col min="93" max="93" width="4.5703125" style="350" customWidth="1"/>
    <col min="94" max="94" width="0.5703125" style="350" customWidth="1"/>
    <col min="95" max="95" width="4.5703125" style="350" customWidth="1"/>
    <col min="96" max="96" width="0.5703125" style="350" customWidth="1"/>
    <col min="97" max="97" width="4.5703125" style="350" customWidth="1"/>
    <col min="98" max="98" width="0.5703125" style="350" customWidth="1"/>
    <col min="99" max="99" width="4.5703125" style="350" customWidth="1"/>
    <col min="100" max="100" width="0.5703125" style="350" customWidth="1"/>
    <col min="101" max="101" width="4.5703125" style="350" customWidth="1"/>
    <col min="102" max="102" width="0.5703125" style="350" customWidth="1"/>
    <col min="103" max="103" width="4.5703125" style="350" customWidth="1"/>
    <col min="104" max="104" width="0.5703125" style="350" customWidth="1"/>
    <col min="105" max="105" width="4.42578125" style="350" customWidth="1"/>
    <col min="106" max="144" width="8" style="503"/>
    <col min="145" max="256" width="8" style="351"/>
    <col min="257" max="258" width="0" style="351" hidden="1" customWidth="1"/>
    <col min="259" max="259" width="7.42578125" style="351" customWidth="1"/>
    <col min="260" max="260" width="43.5703125" style="351" bestFit="1" customWidth="1"/>
    <col min="261" max="261" width="8.140625" style="351" customWidth="1"/>
    <col min="262" max="262" width="7.85546875" style="351" customWidth="1"/>
    <col min="263" max="263" width="1.5703125" style="351" customWidth="1"/>
    <col min="264" max="264" width="6" style="351" customWidth="1"/>
    <col min="265" max="265" width="1.5703125" style="351" customWidth="1"/>
    <col min="266" max="266" width="6.140625" style="351" customWidth="1"/>
    <col min="267" max="267" width="1.5703125" style="351" customWidth="1"/>
    <col min="268" max="268" width="6.140625" style="351" customWidth="1"/>
    <col min="269" max="269" width="1.5703125" style="351" customWidth="1"/>
    <col min="270" max="270" width="6.140625" style="351" customWidth="1"/>
    <col min="271" max="271" width="1.5703125" style="351" customWidth="1"/>
    <col min="272" max="272" width="6" style="351" customWidth="1"/>
    <col min="273" max="273" width="1.5703125" style="351" customWidth="1"/>
    <col min="274" max="274" width="6" style="351" customWidth="1"/>
    <col min="275" max="275" width="1.5703125" style="351" customWidth="1"/>
    <col min="276" max="276" width="6" style="351" customWidth="1"/>
    <col min="277" max="277" width="1.5703125" style="351" customWidth="1"/>
    <col min="278" max="278" width="6" style="351" customWidth="1"/>
    <col min="279" max="279" width="1.5703125" style="351" customWidth="1"/>
    <col min="280" max="280" width="6" style="351" customWidth="1"/>
    <col min="281" max="281" width="1.5703125" style="351" customWidth="1"/>
    <col min="282" max="282" width="6" style="351" customWidth="1"/>
    <col min="283" max="283" width="1.5703125" style="351" customWidth="1"/>
    <col min="284" max="284" width="4.5703125" style="351" bestFit="1" customWidth="1"/>
    <col min="285" max="285" width="1.85546875" style="351" customWidth="1"/>
    <col min="286" max="286" width="4.5703125" style="351" bestFit="1" customWidth="1"/>
    <col min="287" max="287" width="1.42578125" style="351" bestFit="1" customWidth="1"/>
    <col min="288" max="288" width="4.5703125" style="351" bestFit="1" customWidth="1"/>
    <col min="289" max="289" width="1.42578125" style="351" bestFit="1" customWidth="1"/>
    <col min="290" max="290" width="4.5703125" style="351" bestFit="1" customWidth="1"/>
    <col min="291" max="291" width="1.42578125" style="351" bestFit="1" customWidth="1"/>
    <col min="292" max="292" width="4.5703125" style="351" bestFit="1" customWidth="1"/>
    <col min="293" max="293" width="1.42578125" style="351" bestFit="1" customWidth="1"/>
    <col min="294" max="294" width="4.5703125" style="351" bestFit="1" customWidth="1"/>
    <col min="295" max="295" width="1.42578125" style="351" bestFit="1" customWidth="1"/>
    <col min="296" max="296" width="5.85546875" style="351" bestFit="1" customWidth="1"/>
    <col min="297" max="297" width="1.42578125" style="351" bestFit="1" customWidth="1"/>
    <col min="298" max="298" width="5.85546875" style="351" bestFit="1" customWidth="1"/>
    <col min="299" max="299" width="1.42578125" style="351" bestFit="1" customWidth="1"/>
    <col min="300" max="300" width="5.85546875" style="351" bestFit="1" customWidth="1"/>
    <col min="301" max="301" width="1.42578125" style="351" bestFit="1" customWidth="1"/>
    <col min="302" max="302" width="5.85546875" style="351" bestFit="1" customWidth="1"/>
    <col min="303" max="303" width="1.42578125" style="351" bestFit="1" customWidth="1"/>
    <col min="304" max="304" width="5.85546875" style="351" bestFit="1" customWidth="1"/>
    <col min="305" max="305" width="1.42578125" style="351" bestFit="1" customWidth="1"/>
    <col min="306" max="306" width="7" style="351" bestFit="1" customWidth="1"/>
    <col min="307" max="307" width="1.5703125" style="351" customWidth="1"/>
    <col min="308" max="308" width="5.85546875" style="351" bestFit="1" customWidth="1"/>
    <col min="309" max="309" width="1.5703125" style="351" customWidth="1"/>
    <col min="310" max="310" width="2.5703125" style="351" customWidth="1"/>
    <col min="311" max="311" width="3.85546875" style="351" customWidth="1"/>
    <col min="312" max="312" width="3" style="351" customWidth="1"/>
    <col min="313" max="313" width="25.85546875" style="351" customWidth="1"/>
    <col min="314" max="314" width="6.42578125" style="351" customWidth="1"/>
    <col min="315" max="315" width="3.85546875" style="351" customWidth="1"/>
    <col min="316" max="316" width="1.42578125" style="351" customWidth="1"/>
    <col min="317" max="317" width="4.5703125" style="351" customWidth="1"/>
    <col min="318" max="318" width="1" style="351" customWidth="1"/>
    <col min="319" max="319" width="4.5703125" style="351" customWidth="1"/>
    <col min="320" max="320" width="0.5703125" style="351" customWidth="1"/>
    <col min="321" max="321" width="4.5703125" style="351" customWidth="1"/>
    <col min="322" max="322" width="0.5703125" style="351" customWidth="1"/>
    <col min="323" max="323" width="4.5703125" style="351" customWidth="1"/>
    <col min="324" max="324" width="0.5703125" style="351" customWidth="1"/>
    <col min="325" max="325" width="4.5703125" style="351" customWidth="1"/>
    <col min="326" max="326" width="0.5703125" style="351" customWidth="1"/>
    <col min="327" max="327" width="4.5703125" style="351" customWidth="1"/>
    <col min="328" max="328" width="0.5703125" style="351" customWidth="1"/>
    <col min="329" max="329" width="4.5703125" style="351" customWidth="1"/>
    <col min="330" max="330" width="0.5703125" style="351" customWidth="1"/>
    <col min="331" max="331" width="4.5703125" style="351" customWidth="1"/>
    <col min="332" max="332" width="0.5703125" style="351" customWidth="1"/>
    <col min="333" max="333" width="4.5703125" style="351" customWidth="1"/>
    <col min="334" max="334" width="0.5703125" style="351" customWidth="1"/>
    <col min="335" max="335" width="4.5703125" style="351" customWidth="1"/>
    <col min="336" max="336" width="0.5703125" style="351" customWidth="1"/>
    <col min="337" max="337" width="4.5703125" style="351" customWidth="1"/>
    <col min="338" max="338" width="0.5703125" style="351" customWidth="1"/>
    <col min="339" max="339" width="4.5703125" style="351" customWidth="1"/>
    <col min="340" max="340" width="0.5703125" style="351" customWidth="1"/>
    <col min="341" max="341" width="4.5703125" style="351" customWidth="1"/>
    <col min="342" max="342" width="0.5703125" style="351" customWidth="1"/>
    <col min="343" max="343" width="4.5703125" style="351" customWidth="1"/>
    <col min="344" max="344" width="0.5703125" style="351" customWidth="1"/>
    <col min="345" max="345" width="4.5703125" style="351" customWidth="1"/>
    <col min="346" max="346" width="0.5703125" style="351" customWidth="1"/>
    <col min="347" max="347" width="4.5703125" style="351" customWidth="1"/>
    <col min="348" max="348" width="0.5703125" style="351" customWidth="1"/>
    <col min="349" max="349" width="4.5703125" style="351" customWidth="1"/>
    <col min="350" max="350" width="0.5703125" style="351" customWidth="1"/>
    <col min="351" max="351" width="4.5703125" style="351" customWidth="1"/>
    <col min="352" max="352" width="0.5703125" style="351" customWidth="1"/>
    <col min="353" max="353" width="4.5703125" style="351" customWidth="1"/>
    <col min="354" max="354" width="0.5703125" style="351" customWidth="1"/>
    <col min="355" max="355" width="4.5703125" style="351" customWidth="1"/>
    <col min="356" max="356" width="0.5703125" style="351" customWidth="1"/>
    <col min="357" max="357" width="4.5703125" style="351" customWidth="1"/>
    <col min="358" max="358" width="0.5703125" style="351" customWidth="1"/>
    <col min="359" max="359" width="4.5703125" style="351" customWidth="1"/>
    <col min="360" max="360" width="0.5703125" style="351" customWidth="1"/>
    <col min="361" max="361" width="4.42578125" style="351" customWidth="1"/>
    <col min="362" max="512" width="8" style="351"/>
    <col min="513" max="514" width="0" style="351" hidden="1" customWidth="1"/>
    <col min="515" max="515" width="7.42578125" style="351" customWidth="1"/>
    <col min="516" max="516" width="43.5703125" style="351" bestFit="1" customWidth="1"/>
    <col min="517" max="517" width="8.140625" style="351" customWidth="1"/>
    <col min="518" max="518" width="7.85546875" style="351" customWidth="1"/>
    <col min="519" max="519" width="1.5703125" style="351" customWidth="1"/>
    <col min="520" max="520" width="6" style="351" customWidth="1"/>
    <col min="521" max="521" width="1.5703125" style="351" customWidth="1"/>
    <col min="522" max="522" width="6.140625" style="351" customWidth="1"/>
    <col min="523" max="523" width="1.5703125" style="351" customWidth="1"/>
    <col min="524" max="524" width="6.140625" style="351" customWidth="1"/>
    <col min="525" max="525" width="1.5703125" style="351" customWidth="1"/>
    <col min="526" max="526" width="6.140625" style="351" customWidth="1"/>
    <col min="527" max="527" width="1.5703125" style="351" customWidth="1"/>
    <col min="528" max="528" width="6" style="351" customWidth="1"/>
    <col min="529" max="529" width="1.5703125" style="351" customWidth="1"/>
    <col min="530" max="530" width="6" style="351" customWidth="1"/>
    <col min="531" max="531" width="1.5703125" style="351" customWidth="1"/>
    <col min="532" max="532" width="6" style="351" customWidth="1"/>
    <col min="533" max="533" width="1.5703125" style="351" customWidth="1"/>
    <col min="534" max="534" width="6" style="351" customWidth="1"/>
    <col min="535" max="535" width="1.5703125" style="351" customWidth="1"/>
    <col min="536" max="536" width="6" style="351" customWidth="1"/>
    <col min="537" max="537" width="1.5703125" style="351" customWidth="1"/>
    <col min="538" max="538" width="6" style="351" customWidth="1"/>
    <col min="539" max="539" width="1.5703125" style="351" customWidth="1"/>
    <col min="540" max="540" width="4.5703125" style="351" bestFit="1" customWidth="1"/>
    <col min="541" max="541" width="1.85546875" style="351" customWidth="1"/>
    <col min="542" max="542" width="4.5703125" style="351" bestFit="1" customWidth="1"/>
    <col min="543" max="543" width="1.42578125" style="351" bestFit="1" customWidth="1"/>
    <col min="544" max="544" width="4.5703125" style="351" bestFit="1" customWidth="1"/>
    <col min="545" max="545" width="1.42578125" style="351" bestFit="1" customWidth="1"/>
    <col min="546" max="546" width="4.5703125" style="351" bestFit="1" customWidth="1"/>
    <col min="547" max="547" width="1.42578125" style="351" bestFit="1" customWidth="1"/>
    <col min="548" max="548" width="4.5703125" style="351" bestFit="1" customWidth="1"/>
    <col min="549" max="549" width="1.42578125" style="351" bestFit="1" customWidth="1"/>
    <col min="550" max="550" width="4.5703125" style="351" bestFit="1" customWidth="1"/>
    <col min="551" max="551" width="1.42578125" style="351" bestFit="1" customWidth="1"/>
    <col min="552" max="552" width="5.85546875" style="351" bestFit="1" customWidth="1"/>
    <col min="553" max="553" width="1.42578125" style="351" bestFit="1" customWidth="1"/>
    <col min="554" max="554" width="5.85546875" style="351" bestFit="1" customWidth="1"/>
    <col min="555" max="555" width="1.42578125" style="351" bestFit="1" customWidth="1"/>
    <col min="556" max="556" width="5.85546875" style="351" bestFit="1" customWidth="1"/>
    <col min="557" max="557" width="1.42578125" style="351" bestFit="1" customWidth="1"/>
    <col min="558" max="558" width="5.85546875" style="351" bestFit="1" customWidth="1"/>
    <col min="559" max="559" width="1.42578125" style="351" bestFit="1" customWidth="1"/>
    <col min="560" max="560" width="5.85546875" style="351" bestFit="1" customWidth="1"/>
    <col min="561" max="561" width="1.42578125" style="351" bestFit="1" customWidth="1"/>
    <col min="562" max="562" width="7" style="351" bestFit="1" customWidth="1"/>
    <col min="563" max="563" width="1.5703125" style="351" customWidth="1"/>
    <col min="564" max="564" width="5.85546875" style="351" bestFit="1" customWidth="1"/>
    <col min="565" max="565" width="1.5703125" style="351" customWidth="1"/>
    <col min="566" max="566" width="2.5703125" style="351" customWidth="1"/>
    <col min="567" max="567" width="3.85546875" style="351" customWidth="1"/>
    <col min="568" max="568" width="3" style="351" customWidth="1"/>
    <col min="569" max="569" width="25.85546875" style="351" customWidth="1"/>
    <col min="570" max="570" width="6.42578125" style="351" customWidth="1"/>
    <col min="571" max="571" width="3.85546875" style="351" customWidth="1"/>
    <col min="572" max="572" width="1.42578125" style="351" customWidth="1"/>
    <col min="573" max="573" width="4.5703125" style="351" customWidth="1"/>
    <col min="574" max="574" width="1" style="351" customWidth="1"/>
    <col min="575" max="575" width="4.5703125" style="351" customWidth="1"/>
    <col min="576" max="576" width="0.5703125" style="351" customWidth="1"/>
    <col min="577" max="577" width="4.5703125" style="351" customWidth="1"/>
    <col min="578" max="578" width="0.5703125" style="351" customWidth="1"/>
    <col min="579" max="579" width="4.5703125" style="351" customWidth="1"/>
    <col min="580" max="580" width="0.5703125" style="351" customWidth="1"/>
    <col min="581" max="581" width="4.5703125" style="351" customWidth="1"/>
    <col min="582" max="582" width="0.5703125" style="351" customWidth="1"/>
    <col min="583" max="583" width="4.5703125" style="351" customWidth="1"/>
    <col min="584" max="584" width="0.5703125" style="351" customWidth="1"/>
    <col min="585" max="585" width="4.5703125" style="351" customWidth="1"/>
    <col min="586" max="586" width="0.5703125" style="351" customWidth="1"/>
    <col min="587" max="587" width="4.5703125" style="351" customWidth="1"/>
    <col min="588" max="588" width="0.5703125" style="351" customWidth="1"/>
    <col min="589" max="589" width="4.5703125" style="351" customWidth="1"/>
    <col min="590" max="590" width="0.5703125" style="351" customWidth="1"/>
    <col min="591" max="591" width="4.5703125" style="351" customWidth="1"/>
    <col min="592" max="592" width="0.5703125" style="351" customWidth="1"/>
    <col min="593" max="593" width="4.5703125" style="351" customWidth="1"/>
    <col min="594" max="594" width="0.5703125" style="351" customWidth="1"/>
    <col min="595" max="595" width="4.5703125" style="351" customWidth="1"/>
    <col min="596" max="596" width="0.5703125" style="351" customWidth="1"/>
    <col min="597" max="597" width="4.5703125" style="351" customWidth="1"/>
    <col min="598" max="598" width="0.5703125" style="351" customWidth="1"/>
    <col min="599" max="599" width="4.5703125" style="351" customWidth="1"/>
    <col min="600" max="600" width="0.5703125" style="351" customWidth="1"/>
    <col min="601" max="601" width="4.5703125" style="351" customWidth="1"/>
    <col min="602" max="602" width="0.5703125" style="351" customWidth="1"/>
    <col min="603" max="603" width="4.5703125" style="351" customWidth="1"/>
    <col min="604" max="604" width="0.5703125" style="351" customWidth="1"/>
    <col min="605" max="605" width="4.5703125" style="351" customWidth="1"/>
    <col min="606" max="606" width="0.5703125" style="351" customWidth="1"/>
    <col min="607" max="607" width="4.5703125" style="351" customWidth="1"/>
    <col min="608" max="608" width="0.5703125" style="351" customWidth="1"/>
    <col min="609" max="609" width="4.5703125" style="351" customWidth="1"/>
    <col min="610" max="610" width="0.5703125" style="351" customWidth="1"/>
    <col min="611" max="611" width="4.5703125" style="351" customWidth="1"/>
    <col min="612" max="612" width="0.5703125" style="351" customWidth="1"/>
    <col min="613" max="613" width="4.5703125" style="351" customWidth="1"/>
    <col min="614" max="614" width="0.5703125" style="351" customWidth="1"/>
    <col min="615" max="615" width="4.5703125" style="351" customWidth="1"/>
    <col min="616" max="616" width="0.5703125" style="351" customWidth="1"/>
    <col min="617" max="617" width="4.42578125" style="351" customWidth="1"/>
    <col min="618" max="768" width="8" style="351"/>
    <col min="769" max="770" width="0" style="351" hidden="1" customWidth="1"/>
    <col min="771" max="771" width="7.42578125" style="351" customWidth="1"/>
    <col min="772" max="772" width="43.5703125" style="351" bestFit="1" customWidth="1"/>
    <col min="773" max="773" width="8.140625" style="351" customWidth="1"/>
    <col min="774" max="774" width="7.85546875" style="351" customWidth="1"/>
    <col min="775" max="775" width="1.5703125" style="351" customWidth="1"/>
    <col min="776" max="776" width="6" style="351" customWidth="1"/>
    <col min="777" max="777" width="1.5703125" style="351" customWidth="1"/>
    <col min="778" max="778" width="6.140625" style="351" customWidth="1"/>
    <col min="779" max="779" width="1.5703125" style="351" customWidth="1"/>
    <col min="780" max="780" width="6.140625" style="351" customWidth="1"/>
    <col min="781" max="781" width="1.5703125" style="351" customWidth="1"/>
    <col min="782" max="782" width="6.140625" style="351" customWidth="1"/>
    <col min="783" max="783" width="1.5703125" style="351" customWidth="1"/>
    <col min="784" max="784" width="6" style="351" customWidth="1"/>
    <col min="785" max="785" width="1.5703125" style="351" customWidth="1"/>
    <col min="786" max="786" width="6" style="351" customWidth="1"/>
    <col min="787" max="787" width="1.5703125" style="351" customWidth="1"/>
    <col min="788" max="788" width="6" style="351" customWidth="1"/>
    <col min="789" max="789" width="1.5703125" style="351" customWidth="1"/>
    <col min="790" max="790" width="6" style="351" customWidth="1"/>
    <col min="791" max="791" width="1.5703125" style="351" customWidth="1"/>
    <col min="792" max="792" width="6" style="351" customWidth="1"/>
    <col min="793" max="793" width="1.5703125" style="351" customWidth="1"/>
    <col min="794" max="794" width="6" style="351" customWidth="1"/>
    <col min="795" max="795" width="1.5703125" style="351" customWidth="1"/>
    <col min="796" max="796" width="4.5703125" style="351" bestFit="1" customWidth="1"/>
    <col min="797" max="797" width="1.85546875" style="351" customWidth="1"/>
    <col min="798" max="798" width="4.5703125" style="351" bestFit="1" customWidth="1"/>
    <col min="799" max="799" width="1.42578125" style="351" bestFit="1" customWidth="1"/>
    <col min="800" max="800" width="4.5703125" style="351" bestFit="1" customWidth="1"/>
    <col min="801" max="801" width="1.42578125" style="351" bestFit="1" customWidth="1"/>
    <col min="802" max="802" width="4.5703125" style="351" bestFit="1" customWidth="1"/>
    <col min="803" max="803" width="1.42578125" style="351" bestFit="1" customWidth="1"/>
    <col min="804" max="804" width="4.5703125" style="351" bestFit="1" customWidth="1"/>
    <col min="805" max="805" width="1.42578125" style="351" bestFit="1" customWidth="1"/>
    <col min="806" max="806" width="4.5703125" style="351" bestFit="1" customWidth="1"/>
    <col min="807" max="807" width="1.42578125" style="351" bestFit="1" customWidth="1"/>
    <col min="808" max="808" width="5.85546875" style="351" bestFit="1" customWidth="1"/>
    <col min="809" max="809" width="1.42578125" style="351" bestFit="1" customWidth="1"/>
    <col min="810" max="810" width="5.85546875" style="351" bestFit="1" customWidth="1"/>
    <col min="811" max="811" width="1.42578125" style="351" bestFit="1" customWidth="1"/>
    <col min="812" max="812" width="5.85546875" style="351" bestFit="1" customWidth="1"/>
    <col min="813" max="813" width="1.42578125" style="351" bestFit="1" customWidth="1"/>
    <col min="814" max="814" width="5.85546875" style="351" bestFit="1" customWidth="1"/>
    <col min="815" max="815" width="1.42578125" style="351" bestFit="1" customWidth="1"/>
    <col min="816" max="816" width="5.85546875" style="351" bestFit="1" customWidth="1"/>
    <col min="817" max="817" width="1.42578125" style="351" bestFit="1" customWidth="1"/>
    <col min="818" max="818" width="7" style="351" bestFit="1" customWidth="1"/>
    <col min="819" max="819" width="1.5703125" style="351" customWidth="1"/>
    <col min="820" max="820" width="5.85546875" style="351" bestFit="1" customWidth="1"/>
    <col min="821" max="821" width="1.5703125" style="351" customWidth="1"/>
    <col min="822" max="822" width="2.5703125" style="351" customWidth="1"/>
    <col min="823" max="823" width="3.85546875" style="351" customWidth="1"/>
    <col min="824" max="824" width="3" style="351" customWidth="1"/>
    <col min="825" max="825" width="25.85546875" style="351" customWidth="1"/>
    <col min="826" max="826" width="6.42578125" style="351" customWidth="1"/>
    <col min="827" max="827" width="3.85546875" style="351" customWidth="1"/>
    <col min="828" max="828" width="1.42578125" style="351" customWidth="1"/>
    <col min="829" max="829" width="4.5703125" style="351" customWidth="1"/>
    <col min="830" max="830" width="1" style="351" customWidth="1"/>
    <col min="831" max="831" width="4.5703125" style="351" customWidth="1"/>
    <col min="832" max="832" width="0.5703125" style="351" customWidth="1"/>
    <col min="833" max="833" width="4.5703125" style="351" customWidth="1"/>
    <col min="834" max="834" width="0.5703125" style="351" customWidth="1"/>
    <col min="835" max="835" width="4.5703125" style="351" customWidth="1"/>
    <col min="836" max="836" width="0.5703125" style="351" customWidth="1"/>
    <col min="837" max="837" width="4.5703125" style="351" customWidth="1"/>
    <col min="838" max="838" width="0.5703125" style="351" customWidth="1"/>
    <col min="839" max="839" width="4.5703125" style="351" customWidth="1"/>
    <col min="840" max="840" width="0.5703125" style="351" customWidth="1"/>
    <col min="841" max="841" width="4.5703125" style="351" customWidth="1"/>
    <col min="842" max="842" width="0.5703125" style="351" customWidth="1"/>
    <col min="843" max="843" width="4.5703125" style="351" customWidth="1"/>
    <col min="844" max="844" width="0.5703125" style="351" customWidth="1"/>
    <col min="845" max="845" width="4.5703125" style="351" customWidth="1"/>
    <col min="846" max="846" width="0.5703125" style="351" customWidth="1"/>
    <col min="847" max="847" width="4.5703125" style="351" customWidth="1"/>
    <col min="848" max="848" width="0.5703125" style="351" customWidth="1"/>
    <col min="849" max="849" width="4.5703125" style="351" customWidth="1"/>
    <col min="850" max="850" width="0.5703125" style="351" customWidth="1"/>
    <col min="851" max="851" width="4.5703125" style="351" customWidth="1"/>
    <col min="852" max="852" width="0.5703125" style="351" customWidth="1"/>
    <col min="853" max="853" width="4.5703125" style="351" customWidth="1"/>
    <col min="854" max="854" width="0.5703125" style="351" customWidth="1"/>
    <col min="855" max="855" width="4.5703125" style="351" customWidth="1"/>
    <col min="856" max="856" width="0.5703125" style="351" customWidth="1"/>
    <col min="857" max="857" width="4.5703125" style="351" customWidth="1"/>
    <col min="858" max="858" width="0.5703125" style="351" customWidth="1"/>
    <col min="859" max="859" width="4.5703125" style="351" customWidth="1"/>
    <col min="860" max="860" width="0.5703125" style="351" customWidth="1"/>
    <col min="861" max="861" width="4.5703125" style="351" customWidth="1"/>
    <col min="862" max="862" width="0.5703125" style="351" customWidth="1"/>
    <col min="863" max="863" width="4.5703125" style="351" customWidth="1"/>
    <col min="864" max="864" width="0.5703125" style="351" customWidth="1"/>
    <col min="865" max="865" width="4.5703125" style="351" customWidth="1"/>
    <col min="866" max="866" width="0.5703125" style="351" customWidth="1"/>
    <col min="867" max="867" width="4.5703125" style="351" customWidth="1"/>
    <col min="868" max="868" width="0.5703125" style="351" customWidth="1"/>
    <col min="869" max="869" width="4.5703125" style="351" customWidth="1"/>
    <col min="870" max="870" width="0.5703125" style="351" customWidth="1"/>
    <col min="871" max="871" width="4.5703125" style="351" customWidth="1"/>
    <col min="872" max="872" width="0.5703125" style="351" customWidth="1"/>
    <col min="873" max="873" width="4.42578125" style="351" customWidth="1"/>
    <col min="874" max="1024" width="8" style="351"/>
    <col min="1025" max="1026" width="0" style="351" hidden="1" customWidth="1"/>
    <col min="1027" max="1027" width="7.42578125" style="351" customWidth="1"/>
    <col min="1028" max="1028" width="43.5703125" style="351" bestFit="1" customWidth="1"/>
    <col min="1029" max="1029" width="8.140625" style="351" customWidth="1"/>
    <col min="1030" max="1030" width="7.85546875" style="351" customWidth="1"/>
    <col min="1031" max="1031" width="1.5703125" style="351" customWidth="1"/>
    <col min="1032" max="1032" width="6" style="351" customWidth="1"/>
    <col min="1033" max="1033" width="1.5703125" style="351" customWidth="1"/>
    <col min="1034" max="1034" width="6.140625" style="351" customWidth="1"/>
    <col min="1035" max="1035" width="1.5703125" style="351" customWidth="1"/>
    <col min="1036" max="1036" width="6.140625" style="351" customWidth="1"/>
    <col min="1037" max="1037" width="1.5703125" style="351" customWidth="1"/>
    <col min="1038" max="1038" width="6.140625" style="351" customWidth="1"/>
    <col min="1039" max="1039" width="1.5703125" style="351" customWidth="1"/>
    <col min="1040" max="1040" width="6" style="351" customWidth="1"/>
    <col min="1041" max="1041" width="1.5703125" style="351" customWidth="1"/>
    <col min="1042" max="1042" width="6" style="351" customWidth="1"/>
    <col min="1043" max="1043" width="1.5703125" style="351" customWidth="1"/>
    <col min="1044" max="1044" width="6" style="351" customWidth="1"/>
    <col min="1045" max="1045" width="1.5703125" style="351" customWidth="1"/>
    <col min="1046" max="1046" width="6" style="351" customWidth="1"/>
    <col min="1047" max="1047" width="1.5703125" style="351" customWidth="1"/>
    <col min="1048" max="1048" width="6" style="351" customWidth="1"/>
    <col min="1049" max="1049" width="1.5703125" style="351" customWidth="1"/>
    <col min="1050" max="1050" width="6" style="351" customWidth="1"/>
    <col min="1051" max="1051" width="1.5703125" style="351" customWidth="1"/>
    <col min="1052" max="1052" width="4.5703125" style="351" bestFit="1" customWidth="1"/>
    <col min="1053" max="1053" width="1.85546875" style="351" customWidth="1"/>
    <col min="1054" max="1054" width="4.5703125" style="351" bestFit="1" customWidth="1"/>
    <col min="1055" max="1055" width="1.42578125" style="351" bestFit="1" customWidth="1"/>
    <col min="1056" max="1056" width="4.5703125" style="351" bestFit="1" customWidth="1"/>
    <col min="1057" max="1057" width="1.42578125" style="351" bestFit="1" customWidth="1"/>
    <col min="1058" max="1058" width="4.5703125" style="351" bestFit="1" customWidth="1"/>
    <col min="1059" max="1059" width="1.42578125" style="351" bestFit="1" customWidth="1"/>
    <col min="1060" max="1060" width="4.5703125" style="351" bestFit="1" customWidth="1"/>
    <col min="1061" max="1061" width="1.42578125" style="351" bestFit="1" customWidth="1"/>
    <col min="1062" max="1062" width="4.5703125" style="351" bestFit="1" customWidth="1"/>
    <col min="1063" max="1063" width="1.42578125" style="351" bestFit="1" customWidth="1"/>
    <col min="1064" max="1064" width="5.85546875" style="351" bestFit="1" customWidth="1"/>
    <col min="1065" max="1065" width="1.42578125" style="351" bestFit="1" customWidth="1"/>
    <col min="1066" max="1066" width="5.85546875" style="351" bestFit="1" customWidth="1"/>
    <col min="1067" max="1067" width="1.42578125" style="351" bestFit="1" customWidth="1"/>
    <col min="1068" max="1068" width="5.85546875" style="351" bestFit="1" customWidth="1"/>
    <col min="1069" max="1069" width="1.42578125" style="351" bestFit="1" customWidth="1"/>
    <col min="1070" max="1070" width="5.85546875" style="351" bestFit="1" customWidth="1"/>
    <col min="1071" max="1071" width="1.42578125" style="351" bestFit="1" customWidth="1"/>
    <col min="1072" max="1072" width="5.85546875" style="351" bestFit="1" customWidth="1"/>
    <col min="1073" max="1073" width="1.42578125" style="351" bestFit="1" customWidth="1"/>
    <col min="1074" max="1074" width="7" style="351" bestFit="1" customWidth="1"/>
    <col min="1075" max="1075" width="1.5703125" style="351" customWidth="1"/>
    <col min="1076" max="1076" width="5.85546875" style="351" bestFit="1" customWidth="1"/>
    <col min="1077" max="1077" width="1.5703125" style="351" customWidth="1"/>
    <col min="1078" max="1078" width="2.5703125" style="351" customWidth="1"/>
    <col min="1079" max="1079" width="3.85546875" style="351" customWidth="1"/>
    <col min="1080" max="1080" width="3" style="351" customWidth="1"/>
    <col min="1081" max="1081" width="25.85546875" style="351" customWidth="1"/>
    <col min="1082" max="1082" width="6.42578125" style="351" customWidth="1"/>
    <col min="1083" max="1083" width="3.85546875" style="351" customWidth="1"/>
    <col min="1084" max="1084" width="1.42578125" style="351" customWidth="1"/>
    <col min="1085" max="1085" width="4.5703125" style="351" customWidth="1"/>
    <col min="1086" max="1086" width="1" style="351" customWidth="1"/>
    <col min="1087" max="1087" width="4.5703125" style="351" customWidth="1"/>
    <col min="1088" max="1088" width="0.5703125" style="351" customWidth="1"/>
    <col min="1089" max="1089" width="4.5703125" style="351" customWidth="1"/>
    <col min="1090" max="1090" width="0.5703125" style="351" customWidth="1"/>
    <col min="1091" max="1091" width="4.5703125" style="351" customWidth="1"/>
    <col min="1092" max="1092" width="0.5703125" style="351" customWidth="1"/>
    <col min="1093" max="1093" width="4.5703125" style="351" customWidth="1"/>
    <col min="1094" max="1094" width="0.5703125" style="351" customWidth="1"/>
    <col min="1095" max="1095" width="4.5703125" style="351" customWidth="1"/>
    <col min="1096" max="1096" width="0.5703125" style="351" customWidth="1"/>
    <col min="1097" max="1097" width="4.5703125" style="351" customWidth="1"/>
    <col min="1098" max="1098" width="0.5703125" style="351" customWidth="1"/>
    <col min="1099" max="1099" width="4.5703125" style="351" customWidth="1"/>
    <col min="1100" max="1100" width="0.5703125" style="351" customWidth="1"/>
    <col min="1101" max="1101" width="4.5703125" style="351" customWidth="1"/>
    <col min="1102" max="1102" width="0.5703125" style="351" customWidth="1"/>
    <col min="1103" max="1103" width="4.5703125" style="351" customWidth="1"/>
    <col min="1104" max="1104" width="0.5703125" style="351" customWidth="1"/>
    <col min="1105" max="1105" width="4.5703125" style="351" customWidth="1"/>
    <col min="1106" max="1106" width="0.5703125" style="351" customWidth="1"/>
    <col min="1107" max="1107" width="4.5703125" style="351" customWidth="1"/>
    <col min="1108" max="1108" width="0.5703125" style="351" customWidth="1"/>
    <col min="1109" max="1109" width="4.5703125" style="351" customWidth="1"/>
    <col min="1110" max="1110" width="0.5703125" style="351" customWidth="1"/>
    <col min="1111" max="1111" width="4.5703125" style="351" customWidth="1"/>
    <col min="1112" max="1112" width="0.5703125" style="351" customWidth="1"/>
    <col min="1113" max="1113" width="4.5703125" style="351" customWidth="1"/>
    <col min="1114" max="1114" width="0.5703125" style="351" customWidth="1"/>
    <col min="1115" max="1115" width="4.5703125" style="351" customWidth="1"/>
    <col min="1116" max="1116" width="0.5703125" style="351" customWidth="1"/>
    <col min="1117" max="1117" width="4.5703125" style="351" customWidth="1"/>
    <col min="1118" max="1118" width="0.5703125" style="351" customWidth="1"/>
    <col min="1119" max="1119" width="4.5703125" style="351" customWidth="1"/>
    <col min="1120" max="1120" width="0.5703125" style="351" customWidth="1"/>
    <col min="1121" max="1121" width="4.5703125" style="351" customWidth="1"/>
    <col min="1122" max="1122" width="0.5703125" style="351" customWidth="1"/>
    <col min="1123" max="1123" width="4.5703125" style="351" customWidth="1"/>
    <col min="1124" max="1124" width="0.5703125" style="351" customWidth="1"/>
    <col min="1125" max="1125" width="4.5703125" style="351" customWidth="1"/>
    <col min="1126" max="1126" width="0.5703125" style="351" customWidth="1"/>
    <col min="1127" max="1127" width="4.5703125" style="351" customWidth="1"/>
    <col min="1128" max="1128" width="0.5703125" style="351" customWidth="1"/>
    <col min="1129" max="1129" width="4.42578125" style="351" customWidth="1"/>
    <col min="1130" max="1280" width="8" style="351"/>
    <col min="1281" max="1282" width="0" style="351" hidden="1" customWidth="1"/>
    <col min="1283" max="1283" width="7.42578125" style="351" customWidth="1"/>
    <col min="1284" max="1284" width="43.5703125" style="351" bestFit="1" customWidth="1"/>
    <col min="1285" max="1285" width="8.140625" style="351" customWidth="1"/>
    <col min="1286" max="1286" width="7.85546875" style="351" customWidth="1"/>
    <col min="1287" max="1287" width="1.5703125" style="351" customWidth="1"/>
    <col min="1288" max="1288" width="6" style="351" customWidth="1"/>
    <col min="1289" max="1289" width="1.5703125" style="351" customWidth="1"/>
    <col min="1290" max="1290" width="6.140625" style="351" customWidth="1"/>
    <col min="1291" max="1291" width="1.5703125" style="351" customWidth="1"/>
    <col min="1292" max="1292" width="6.140625" style="351" customWidth="1"/>
    <col min="1293" max="1293" width="1.5703125" style="351" customWidth="1"/>
    <col min="1294" max="1294" width="6.140625" style="351" customWidth="1"/>
    <col min="1295" max="1295" width="1.5703125" style="351" customWidth="1"/>
    <col min="1296" max="1296" width="6" style="351" customWidth="1"/>
    <col min="1297" max="1297" width="1.5703125" style="351" customWidth="1"/>
    <col min="1298" max="1298" width="6" style="351" customWidth="1"/>
    <col min="1299" max="1299" width="1.5703125" style="351" customWidth="1"/>
    <col min="1300" max="1300" width="6" style="351" customWidth="1"/>
    <col min="1301" max="1301" width="1.5703125" style="351" customWidth="1"/>
    <col min="1302" max="1302" width="6" style="351" customWidth="1"/>
    <col min="1303" max="1303" width="1.5703125" style="351" customWidth="1"/>
    <col min="1304" max="1304" width="6" style="351" customWidth="1"/>
    <col min="1305" max="1305" width="1.5703125" style="351" customWidth="1"/>
    <col min="1306" max="1306" width="6" style="351" customWidth="1"/>
    <col min="1307" max="1307" width="1.5703125" style="351" customWidth="1"/>
    <col min="1308" max="1308" width="4.5703125" style="351" bestFit="1" customWidth="1"/>
    <col min="1309" max="1309" width="1.85546875" style="351" customWidth="1"/>
    <col min="1310" max="1310" width="4.5703125" style="351" bestFit="1" customWidth="1"/>
    <col min="1311" max="1311" width="1.42578125" style="351" bestFit="1" customWidth="1"/>
    <col min="1312" max="1312" width="4.5703125" style="351" bestFit="1" customWidth="1"/>
    <col min="1313" max="1313" width="1.42578125" style="351" bestFit="1" customWidth="1"/>
    <col min="1314" max="1314" width="4.5703125" style="351" bestFit="1" customWidth="1"/>
    <col min="1315" max="1315" width="1.42578125" style="351" bestFit="1" customWidth="1"/>
    <col min="1316" max="1316" width="4.5703125" style="351" bestFit="1" customWidth="1"/>
    <col min="1317" max="1317" width="1.42578125" style="351" bestFit="1" customWidth="1"/>
    <col min="1318" max="1318" width="4.5703125" style="351" bestFit="1" customWidth="1"/>
    <col min="1319" max="1319" width="1.42578125" style="351" bestFit="1" customWidth="1"/>
    <col min="1320" max="1320" width="5.85546875" style="351" bestFit="1" customWidth="1"/>
    <col min="1321" max="1321" width="1.42578125" style="351" bestFit="1" customWidth="1"/>
    <col min="1322" max="1322" width="5.85546875" style="351" bestFit="1" customWidth="1"/>
    <col min="1323" max="1323" width="1.42578125" style="351" bestFit="1" customWidth="1"/>
    <col min="1324" max="1324" width="5.85546875" style="351" bestFit="1" customWidth="1"/>
    <col min="1325" max="1325" width="1.42578125" style="351" bestFit="1" customWidth="1"/>
    <col min="1326" max="1326" width="5.85546875" style="351" bestFit="1" customWidth="1"/>
    <col min="1327" max="1327" width="1.42578125" style="351" bestFit="1" customWidth="1"/>
    <col min="1328" max="1328" width="5.85546875" style="351" bestFit="1" customWidth="1"/>
    <col min="1329" max="1329" width="1.42578125" style="351" bestFit="1" customWidth="1"/>
    <col min="1330" max="1330" width="7" style="351" bestFit="1" customWidth="1"/>
    <col min="1331" max="1331" width="1.5703125" style="351" customWidth="1"/>
    <col min="1332" max="1332" width="5.85546875" style="351" bestFit="1" customWidth="1"/>
    <col min="1333" max="1333" width="1.5703125" style="351" customWidth="1"/>
    <col min="1334" max="1334" width="2.5703125" style="351" customWidth="1"/>
    <col min="1335" max="1335" width="3.85546875" style="351" customWidth="1"/>
    <col min="1336" max="1336" width="3" style="351" customWidth="1"/>
    <col min="1337" max="1337" width="25.85546875" style="351" customWidth="1"/>
    <col min="1338" max="1338" width="6.42578125" style="351" customWidth="1"/>
    <col min="1339" max="1339" width="3.85546875" style="351" customWidth="1"/>
    <col min="1340" max="1340" width="1.42578125" style="351" customWidth="1"/>
    <col min="1341" max="1341" width="4.5703125" style="351" customWidth="1"/>
    <col min="1342" max="1342" width="1" style="351" customWidth="1"/>
    <col min="1343" max="1343" width="4.5703125" style="351" customWidth="1"/>
    <col min="1344" max="1344" width="0.5703125" style="351" customWidth="1"/>
    <col min="1345" max="1345" width="4.5703125" style="351" customWidth="1"/>
    <col min="1346" max="1346" width="0.5703125" style="351" customWidth="1"/>
    <col min="1347" max="1347" width="4.5703125" style="351" customWidth="1"/>
    <col min="1348" max="1348" width="0.5703125" style="351" customWidth="1"/>
    <col min="1349" max="1349" width="4.5703125" style="351" customWidth="1"/>
    <col min="1350" max="1350" width="0.5703125" style="351" customWidth="1"/>
    <col min="1351" max="1351" width="4.5703125" style="351" customWidth="1"/>
    <col min="1352" max="1352" width="0.5703125" style="351" customWidth="1"/>
    <col min="1353" max="1353" width="4.5703125" style="351" customWidth="1"/>
    <col min="1354" max="1354" width="0.5703125" style="351" customWidth="1"/>
    <col min="1355" max="1355" width="4.5703125" style="351" customWidth="1"/>
    <col min="1356" max="1356" width="0.5703125" style="351" customWidth="1"/>
    <col min="1357" max="1357" width="4.5703125" style="351" customWidth="1"/>
    <col min="1358" max="1358" width="0.5703125" style="351" customWidth="1"/>
    <col min="1359" max="1359" width="4.5703125" style="351" customWidth="1"/>
    <col min="1360" max="1360" width="0.5703125" style="351" customWidth="1"/>
    <col min="1361" max="1361" width="4.5703125" style="351" customWidth="1"/>
    <col min="1362" max="1362" width="0.5703125" style="351" customWidth="1"/>
    <col min="1363" max="1363" width="4.5703125" style="351" customWidth="1"/>
    <col min="1364" max="1364" width="0.5703125" style="351" customWidth="1"/>
    <col min="1365" max="1365" width="4.5703125" style="351" customWidth="1"/>
    <col min="1366" max="1366" width="0.5703125" style="351" customWidth="1"/>
    <col min="1367" max="1367" width="4.5703125" style="351" customWidth="1"/>
    <col min="1368" max="1368" width="0.5703125" style="351" customWidth="1"/>
    <col min="1369" max="1369" width="4.5703125" style="351" customWidth="1"/>
    <col min="1370" max="1370" width="0.5703125" style="351" customWidth="1"/>
    <col min="1371" max="1371" width="4.5703125" style="351" customWidth="1"/>
    <col min="1372" max="1372" width="0.5703125" style="351" customWidth="1"/>
    <col min="1373" max="1373" width="4.5703125" style="351" customWidth="1"/>
    <col min="1374" max="1374" width="0.5703125" style="351" customWidth="1"/>
    <col min="1375" max="1375" width="4.5703125" style="351" customWidth="1"/>
    <col min="1376" max="1376" width="0.5703125" style="351" customWidth="1"/>
    <col min="1377" max="1377" width="4.5703125" style="351" customWidth="1"/>
    <col min="1378" max="1378" width="0.5703125" style="351" customWidth="1"/>
    <col min="1379" max="1379" width="4.5703125" style="351" customWidth="1"/>
    <col min="1380" max="1380" width="0.5703125" style="351" customWidth="1"/>
    <col min="1381" max="1381" width="4.5703125" style="351" customWidth="1"/>
    <col min="1382" max="1382" width="0.5703125" style="351" customWidth="1"/>
    <col min="1383" max="1383" width="4.5703125" style="351" customWidth="1"/>
    <col min="1384" max="1384" width="0.5703125" style="351" customWidth="1"/>
    <col min="1385" max="1385" width="4.42578125" style="351" customWidth="1"/>
    <col min="1386" max="1536" width="8" style="351"/>
    <col min="1537" max="1538" width="0" style="351" hidden="1" customWidth="1"/>
    <col min="1539" max="1539" width="7.42578125" style="351" customWidth="1"/>
    <col min="1540" max="1540" width="43.5703125" style="351" bestFit="1" customWidth="1"/>
    <col min="1541" max="1541" width="8.140625" style="351" customWidth="1"/>
    <col min="1542" max="1542" width="7.85546875" style="351" customWidth="1"/>
    <col min="1543" max="1543" width="1.5703125" style="351" customWidth="1"/>
    <col min="1544" max="1544" width="6" style="351" customWidth="1"/>
    <col min="1545" max="1545" width="1.5703125" style="351" customWidth="1"/>
    <col min="1546" max="1546" width="6.140625" style="351" customWidth="1"/>
    <col min="1547" max="1547" width="1.5703125" style="351" customWidth="1"/>
    <col min="1548" max="1548" width="6.140625" style="351" customWidth="1"/>
    <col min="1549" max="1549" width="1.5703125" style="351" customWidth="1"/>
    <col min="1550" max="1550" width="6.140625" style="351" customWidth="1"/>
    <col min="1551" max="1551" width="1.5703125" style="351" customWidth="1"/>
    <col min="1552" max="1552" width="6" style="351" customWidth="1"/>
    <col min="1553" max="1553" width="1.5703125" style="351" customWidth="1"/>
    <col min="1554" max="1554" width="6" style="351" customWidth="1"/>
    <col min="1555" max="1555" width="1.5703125" style="351" customWidth="1"/>
    <col min="1556" max="1556" width="6" style="351" customWidth="1"/>
    <col min="1557" max="1557" width="1.5703125" style="351" customWidth="1"/>
    <col min="1558" max="1558" width="6" style="351" customWidth="1"/>
    <col min="1559" max="1559" width="1.5703125" style="351" customWidth="1"/>
    <col min="1560" max="1560" width="6" style="351" customWidth="1"/>
    <col min="1561" max="1561" width="1.5703125" style="351" customWidth="1"/>
    <col min="1562" max="1562" width="6" style="351" customWidth="1"/>
    <col min="1563" max="1563" width="1.5703125" style="351" customWidth="1"/>
    <col min="1564" max="1564" width="4.5703125" style="351" bestFit="1" customWidth="1"/>
    <col min="1565" max="1565" width="1.85546875" style="351" customWidth="1"/>
    <col min="1566" max="1566" width="4.5703125" style="351" bestFit="1" customWidth="1"/>
    <col min="1567" max="1567" width="1.42578125" style="351" bestFit="1" customWidth="1"/>
    <col min="1568" max="1568" width="4.5703125" style="351" bestFit="1" customWidth="1"/>
    <col min="1569" max="1569" width="1.42578125" style="351" bestFit="1" customWidth="1"/>
    <col min="1570" max="1570" width="4.5703125" style="351" bestFit="1" customWidth="1"/>
    <col min="1571" max="1571" width="1.42578125" style="351" bestFit="1" customWidth="1"/>
    <col min="1572" max="1572" width="4.5703125" style="351" bestFit="1" customWidth="1"/>
    <col min="1573" max="1573" width="1.42578125" style="351" bestFit="1" customWidth="1"/>
    <col min="1574" max="1574" width="4.5703125" style="351" bestFit="1" customWidth="1"/>
    <col min="1575" max="1575" width="1.42578125" style="351" bestFit="1" customWidth="1"/>
    <col min="1576" max="1576" width="5.85546875" style="351" bestFit="1" customWidth="1"/>
    <col min="1577" max="1577" width="1.42578125" style="351" bestFit="1" customWidth="1"/>
    <col min="1578" max="1578" width="5.85546875" style="351" bestFit="1" customWidth="1"/>
    <col min="1579" max="1579" width="1.42578125" style="351" bestFit="1" customWidth="1"/>
    <col min="1580" max="1580" width="5.85546875" style="351" bestFit="1" customWidth="1"/>
    <col min="1581" max="1581" width="1.42578125" style="351" bestFit="1" customWidth="1"/>
    <col min="1582" max="1582" width="5.85546875" style="351" bestFit="1" customWidth="1"/>
    <col min="1583" max="1583" width="1.42578125" style="351" bestFit="1" customWidth="1"/>
    <col min="1584" max="1584" width="5.85546875" style="351" bestFit="1" customWidth="1"/>
    <col min="1585" max="1585" width="1.42578125" style="351" bestFit="1" customWidth="1"/>
    <col min="1586" max="1586" width="7" style="351" bestFit="1" customWidth="1"/>
    <col min="1587" max="1587" width="1.5703125" style="351" customWidth="1"/>
    <col min="1588" max="1588" width="5.85546875" style="351" bestFit="1" customWidth="1"/>
    <col min="1589" max="1589" width="1.5703125" style="351" customWidth="1"/>
    <col min="1590" max="1590" width="2.5703125" style="351" customWidth="1"/>
    <col min="1591" max="1591" width="3.85546875" style="351" customWidth="1"/>
    <col min="1592" max="1592" width="3" style="351" customWidth="1"/>
    <col min="1593" max="1593" width="25.85546875" style="351" customWidth="1"/>
    <col min="1594" max="1594" width="6.42578125" style="351" customWidth="1"/>
    <col min="1595" max="1595" width="3.85546875" style="351" customWidth="1"/>
    <col min="1596" max="1596" width="1.42578125" style="351" customWidth="1"/>
    <col min="1597" max="1597" width="4.5703125" style="351" customWidth="1"/>
    <col min="1598" max="1598" width="1" style="351" customWidth="1"/>
    <col min="1599" max="1599" width="4.5703125" style="351" customWidth="1"/>
    <col min="1600" max="1600" width="0.5703125" style="351" customWidth="1"/>
    <col min="1601" max="1601" width="4.5703125" style="351" customWidth="1"/>
    <col min="1602" max="1602" width="0.5703125" style="351" customWidth="1"/>
    <col min="1603" max="1603" width="4.5703125" style="351" customWidth="1"/>
    <col min="1604" max="1604" width="0.5703125" style="351" customWidth="1"/>
    <col min="1605" max="1605" width="4.5703125" style="351" customWidth="1"/>
    <col min="1606" max="1606" width="0.5703125" style="351" customWidth="1"/>
    <col min="1607" max="1607" width="4.5703125" style="351" customWidth="1"/>
    <col min="1608" max="1608" width="0.5703125" style="351" customWidth="1"/>
    <col min="1609" max="1609" width="4.5703125" style="351" customWidth="1"/>
    <col min="1610" max="1610" width="0.5703125" style="351" customWidth="1"/>
    <col min="1611" max="1611" width="4.5703125" style="351" customWidth="1"/>
    <col min="1612" max="1612" width="0.5703125" style="351" customWidth="1"/>
    <col min="1613" max="1613" width="4.5703125" style="351" customWidth="1"/>
    <col min="1614" max="1614" width="0.5703125" style="351" customWidth="1"/>
    <col min="1615" max="1615" width="4.5703125" style="351" customWidth="1"/>
    <col min="1616" max="1616" width="0.5703125" style="351" customWidth="1"/>
    <col min="1617" max="1617" width="4.5703125" style="351" customWidth="1"/>
    <col min="1618" max="1618" width="0.5703125" style="351" customWidth="1"/>
    <col min="1619" max="1619" width="4.5703125" style="351" customWidth="1"/>
    <col min="1620" max="1620" width="0.5703125" style="351" customWidth="1"/>
    <col min="1621" max="1621" width="4.5703125" style="351" customWidth="1"/>
    <col min="1622" max="1622" width="0.5703125" style="351" customWidth="1"/>
    <col min="1623" max="1623" width="4.5703125" style="351" customWidth="1"/>
    <col min="1624" max="1624" width="0.5703125" style="351" customWidth="1"/>
    <col min="1625" max="1625" width="4.5703125" style="351" customWidth="1"/>
    <col min="1626" max="1626" width="0.5703125" style="351" customWidth="1"/>
    <col min="1627" max="1627" width="4.5703125" style="351" customWidth="1"/>
    <col min="1628" max="1628" width="0.5703125" style="351" customWidth="1"/>
    <col min="1629" max="1629" width="4.5703125" style="351" customWidth="1"/>
    <col min="1630" max="1630" width="0.5703125" style="351" customWidth="1"/>
    <col min="1631" max="1631" width="4.5703125" style="351" customWidth="1"/>
    <col min="1632" max="1632" width="0.5703125" style="351" customWidth="1"/>
    <col min="1633" max="1633" width="4.5703125" style="351" customWidth="1"/>
    <col min="1634" max="1634" width="0.5703125" style="351" customWidth="1"/>
    <col min="1635" max="1635" width="4.5703125" style="351" customWidth="1"/>
    <col min="1636" max="1636" width="0.5703125" style="351" customWidth="1"/>
    <col min="1637" max="1637" width="4.5703125" style="351" customWidth="1"/>
    <col min="1638" max="1638" width="0.5703125" style="351" customWidth="1"/>
    <col min="1639" max="1639" width="4.5703125" style="351" customWidth="1"/>
    <col min="1640" max="1640" width="0.5703125" style="351" customWidth="1"/>
    <col min="1641" max="1641" width="4.42578125" style="351" customWidth="1"/>
    <col min="1642" max="1792" width="8" style="351"/>
    <col min="1793" max="1794" width="0" style="351" hidden="1" customWidth="1"/>
    <col min="1795" max="1795" width="7.42578125" style="351" customWidth="1"/>
    <col min="1796" max="1796" width="43.5703125" style="351" bestFit="1" customWidth="1"/>
    <col min="1797" max="1797" width="8.140625" style="351" customWidth="1"/>
    <col min="1798" max="1798" width="7.85546875" style="351" customWidth="1"/>
    <col min="1799" max="1799" width="1.5703125" style="351" customWidth="1"/>
    <col min="1800" max="1800" width="6" style="351" customWidth="1"/>
    <col min="1801" max="1801" width="1.5703125" style="351" customWidth="1"/>
    <col min="1802" max="1802" width="6.140625" style="351" customWidth="1"/>
    <col min="1803" max="1803" width="1.5703125" style="351" customWidth="1"/>
    <col min="1804" max="1804" width="6.140625" style="351" customWidth="1"/>
    <col min="1805" max="1805" width="1.5703125" style="351" customWidth="1"/>
    <col min="1806" max="1806" width="6.140625" style="351" customWidth="1"/>
    <col min="1807" max="1807" width="1.5703125" style="351" customWidth="1"/>
    <col min="1808" max="1808" width="6" style="351" customWidth="1"/>
    <col min="1809" max="1809" width="1.5703125" style="351" customWidth="1"/>
    <col min="1810" max="1810" width="6" style="351" customWidth="1"/>
    <col min="1811" max="1811" width="1.5703125" style="351" customWidth="1"/>
    <col min="1812" max="1812" width="6" style="351" customWidth="1"/>
    <col min="1813" max="1813" width="1.5703125" style="351" customWidth="1"/>
    <col min="1814" max="1814" width="6" style="351" customWidth="1"/>
    <col min="1815" max="1815" width="1.5703125" style="351" customWidth="1"/>
    <col min="1816" max="1816" width="6" style="351" customWidth="1"/>
    <col min="1817" max="1817" width="1.5703125" style="351" customWidth="1"/>
    <col min="1818" max="1818" width="6" style="351" customWidth="1"/>
    <col min="1819" max="1819" width="1.5703125" style="351" customWidth="1"/>
    <col min="1820" max="1820" width="4.5703125" style="351" bestFit="1" customWidth="1"/>
    <col min="1821" max="1821" width="1.85546875" style="351" customWidth="1"/>
    <col min="1822" max="1822" width="4.5703125" style="351" bestFit="1" customWidth="1"/>
    <col min="1823" max="1823" width="1.42578125" style="351" bestFit="1" customWidth="1"/>
    <col min="1824" max="1824" width="4.5703125" style="351" bestFit="1" customWidth="1"/>
    <col min="1825" max="1825" width="1.42578125" style="351" bestFit="1" customWidth="1"/>
    <col min="1826" max="1826" width="4.5703125" style="351" bestFit="1" customWidth="1"/>
    <col min="1827" max="1827" width="1.42578125" style="351" bestFit="1" customWidth="1"/>
    <col min="1828" max="1828" width="4.5703125" style="351" bestFit="1" customWidth="1"/>
    <col min="1829" max="1829" width="1.42578125" style="351" bestFit="1" customWidth="1"/>
    <col min="1830" max="1830" width="4.5703125" style="351" bestFit="1" customWidth="1"/>
    <col min="1831" max="1831" width="1.42578125" style="351" bestFit="1" customWidth="1"/>
    <col min="1832" max="1832" width="5.85546875" style="351" bestFit="1" customWidth="1"/>
    <col min="1833" max="1833" width="1.42578125" style="351" bestFit="1" customWidth="1"/>
    <col min="1834" max="1834" width="5.85546875" style="351" bestFit="1" customWidth="1"/>
    <col min="1835" max="1835" width="1.42578125" style="351" bestFit="1" customWidth="1"/>
    <col min="1836" max="1836" width="5.85546875" style="351" bestFit="1" customWidth="1"/>
    <col min="1837" max="1837" width="1.42578125" style="351" bestFit="1" customWidth="1"/>
    <col min="1838" max="1838" width="5.85546875" style="351" bestFit="1" customWidth="1"/>
    <col min="1839" max="1839" width="1.42578125" style="351" bestFit="1" customWidth="1"/>
    <col min="1840" max="1840" width="5.85546875" style="351" bestFit="1" customWidth="1"/>
    <col min="1841" max="1841" width="1.42578125" style="351" bestFit="1" customWidth="1"/>
    <col min="1842" max="1842" width="7" style="351" bestFit="1" customWidth="1"/>
    <col min="1843" max="1843" width="1.5703125" style="351" customWidth="1"/>
    <col min="1844" max="1844" width="5.85546875" style="351" bestFit="1" customWidth="1"/>
    <col min="1845" max="1845" width="1.5703125" style="351" customWidth="1"/>
    <col min="1846" max="1846" width="2.5703125" style="351" customWidth="1"/>
    <col min="1847" max="1847" width="3.85546875" style="351" customWidth="1"/>
    <col min="1848" max="1848" width="3" style="351" customWidth="1"/>
    <col min="1849" max="1849" width="25.85546875" style="351" customWidth="1"/>
    <col min="1850" max="1850" width="6.42578125" style="351" customWidth="1"/>
    <col min="1851" max="1851" width="3.85546875" style="351" customWidth="1"/>
    <col min="1852" max="1852" width="1.42578125" style="351" customWidth="1"/>
    <col min="1853" max="1853" width="4.5703125" style="351" customWidth="1"/>
    <col min="1854" max="1854" width="1" style="351" customWidth="1"/>
    <col min="1855" max="1855" width="4.5703125" style="351" customWidth="1"/>
    <col min="1856" max="1856" width="0.5703125" style="351" customWidth="1"/>
    <col min="1857" max="1857" width="4.5703125" style="351" customWidth="1"/>
    <col min="1858" max="1858" width="0.5703125" style="351" customWidth="1"/>
    <col min="1859" max="1859" width="4.5703125" style="351" customWidth="1"/>
    <col min="1860" max="1860" width="0.5703125" style="351" customWidth="1"/>
    <col min="1861" max="1861" width="4.5703125" style="351" customWidth="1"/>
    <col min="1862" max="1862" width="0.5703125" style="351" customWidth="1"/>
    <col min="1863" max="1863" width="4.5703125" style="351" customWidth="1"/>
    <col min="1864" max="1864" width="0.5703125" style="351" customWidth="1"/>
    <col min="1865" max="1865" width="4.5703125" style="351" customWidth="1"/>
    <col min="1866" max="1866" width="0.5703125" style="351" customWidth="1"/>
    <col min="1867" max="1867" width="4.5703125" style="351" customWidth="1"/>
    <col min="1868" max="1868" width="0.5703125" style="351" customWidth="1"/>
    <col min="1869" max="1869" width="4.5703125" style="351" customWidth="1"/>
    <col min="1870" max="1870" width="0.5703125" style="351" customWidth="1"/>
    <col min="1871" max="1871" width="4.5703125" style="351" customWidth="1"/>
    <col min="1872" max="1872" width="0.5703125" style="351" customWidth="1"/>
    <col min="1873" max="1873" width="4.5703125" style="351" customWidth="1"/>
    <col min="1874" max="1874" width="0.5703125" style="351" customWidth="1"/>
    <col min="1875" max="1875" width="4.5703125" style="351" customWidth="1"/>
    <col min="1876" max="1876" width="0.5703125" style="351" customWidth="1"/>
    <col min="1877" max="1877" width="4.5703125" style="351" customWidth="1"/>
    <col min="1878" max="1878" width="0.5703125" style="351" customWidth="1"/>
    <col min="1879" max="1879" width="4.5703125" style="351" customWidth="1"/>
    <col min="1880" max="1880" width="0.5703125" style="351" customWidth="1"/>
    <col min="1881" max="1881" width="4.5703125" style="351" customWidth="1"/>
    <col min="1882" max="1882" width="0.5703125" style="351" customWidth="1"/>
    <col min="1883" max="1883" width="4.5703125" style="351" customWidth="1"/>
    <col min="1884" max="1884" width="0.5703125" style="351" customWidth="1"/>
    <col min="1885" max="1885" width="4.5703125" style="351" customWidth="1"/>
    <col min="1886" max="1886" width="0.5703125" style="351" customWidth="1"/>
    <col min="1887" max="1887" width="4.5703125" style="351" customWidth="1"/>
    <col min="1888" max="1888" width="0.5703125" style="351" customWidth="1"/>
    <col min="1889" max="1889" width="4.5703125" style="351" customWidth="1"/>
    <col min="1890" max="1890" width="0.5703125" style="351" customWidth="1"/>
    <col min="1891" max="1891" width="4.5703125" style="351" customWidth="1"/>
    <col min="1892" max="1892" width="0.5703125" style="351" customWidth="1"/>
    <col min="1893" max="1893" width="4.5703125" style="351" customWidth="1"/>
    <col min="1894" max="1894" width="0.5703125" style="351" customWidth="1"/>
    <col min="1895" max="1895" width="4.5703125" style="351" customWidth="1"/>
    <col min="1896" max="1896" width="0.5703125" style="351" customWidth="1"/>
    <col min="1897" max="1897" width="4.42578125" style="351" customWidth="1"/>
    <col min="1898" max="2048" width="8" style="351"/>
    <col min="2049" max="2050" width="0" style="351" hidden="1" customWidth="1"/>
    <col min="2051" max="2051" width="7.42578125" style="351" customWidth="1"/>
    <col min="2052" max="2052" width="43.5703125" style="351" bestFit="1" customWidth="1"/>
    <col min="2053" max="2053" width="8.140625" style="351" customWidth="1"/>
    <col min="2054" max="2054" width="7.85546875" style="351" customWidth="1"/>
    <col min="2055" max="2055" width="1.5703125" style="351" customWidth="1"/>
    <col min="2056" max="2056" width="6" style="351" customWidth="1"/>
    <col min="2057" max="2057" width="1.5703125" style="351" customWidth="1"/>
    <col min="2058" max="2058" width="6.140625" style="351" customWidth="1"/>
    <col min="2059" max="2059" width="1.5703125" style="351" customWidth="1"/>
    <col min="2060" max="2060" width="6.140625" style="351" customWidth="1"/>
    <col min="2061" max="2061" width="1.5703125" style="351" customWidth="1"/>
    <col min="2062" max="2062" width="6.140625" style="351" customWidth="1"/>
    <col min="2063" max="2063" width="1.5703125" style="351" customWidth="1"/>
    <col min="2064" max="2064" width="6" style="351" customWidth="1"/>
    <col min="2065" max="2065" width="1.5703125" style="351" customWidth="1"/>
    <col min="2066" max="2066" width="6" style="351" customWidth="1"/>
    <col min="2067" max="2067" width="1.5703125" style="351" customWidth="1"/>
    <col min="2068" max="2068" width="6" style="351" customWidth="1"/>
    <col min="2069" max="2069" width="1.5703125" style="351" customWidth="1"/>
    <col min="2070" max="2070" width="6" style="351" customWidth="1"/>
    <col min="2071" max="2071" width="1.5703125" style="351" customWidth="1"/>
    <col min="2072" max="2072" width="6" style="351" customWidth="1"/>
    <col min="2073" max="2073" width="1.5703125" style="351" customWidth="1"/>
    <col min="2074" max="2074" width="6" style="351" customWidth="1"/>
    <col min="2075" max="2075" width="1.5703125" style="351" customWidth="1"/>
    <col min="2076" max="2076" width="4.5703125" style="351" bestFit="1" customWidth="1"/>
    <col min="2077" max="2077" width="1.85546875" style="351" customWidth="1"/>
    <col min="2078" max="2078" width="4.5703125" style="351" bestFit="1" customWidth="1"/>
    <col min="2079" max="2079" width="1.42578125" style="351" bestFit="1" customWidth="1"/>
    <col min="2080" max="2080" width="4.5703125" style="351" bestFit="1" customWidth="1"/>
    <col min="2081" max="2081" width="1.42578125" style="351" bestFit="1" customWidth="1"/>
    <col min="2082" max="2082" width="4.5703125" style="351" bestFit="1" customWidth="1"/>
    <col min="2083" max="2083" width="1.42578125" style="351" bestFit="1" customWidth="1"/>
    <col min="2084" max="2084" width="4.5703125" style="351" bestFit="1" customWidth="1"/>
    <col min="2085" max="2085" width="1.42578125" style="351" bestFit="1" customWidth="1"/>
    <col min="2086" max="2086" width="4.5703125" style="351" bestFit="1" customWidth="1"/>
    <col min="2087" max="2087" width="1.42578125" style="351" bestFit="1" customWidth="1"/>
    <col min="2088" max="2088" width="5.85546875" style="351" bestFit="1" customWidth="1"/>
    <col min="2089" max="2089" width="1.42578125" style="351" bestFit="1" customWidth="1"/>
    <col min="2090" max="2090" width="5.85546875" style="351" bestFit="1" customWidth="1"/>
    <col min="2091" max="2091" width="1.42578125" style="351" bestFit="1" customWidth="1"/>
    <col min="2092" max="2092" width="5.85546875" style="351" bestFit="1" customWidth="1"/>
    <col min="2093" max="2093" width="1.42578125" style="351" bestFit="1" customWidth="1"/>
    <col min="2094" max="2094" width="5.85546875" style="351" bestFit="1" customWidth="1"/>
    <col min="2095" max="2095" width="1.42578125" style="351" bestFit="1" customWidth="1"/>
    <col min="2096" max="2096" width="5.85546875" style="351" bestFit="1" customWidth="1"/>
    <col min="2097" max="2097" width="1.42578125" style="351" bestFit="1" customWidth="1"/>
    <col min="2098" max="2098" width="7" style="351" bestFit="1" customWidth="1"/>
    <col min="2099" max="2099" width="1.5703125" style="351" customWidth="1"/>
    <col min="2100" max="2100" width="5.85546875" style="351" bestFit="1" customWidth="1"/>
    <col min="2101" max="2101" width="1.5703125" style="351" customWidth="1"/>
    <col min="2102" max="2102" width="2.5703125" style="351" customWidth="1"/>
    <col min="2103" max="2103" width="3.85546875" style="351" customWidth="1"/>
    <col min="2104" max="2104" width="3" style="351" customWidth="1"/>
    <col min="2105" max="2105" width="25.85546875" style="351" customWidth="1"/>
    <col min="2106" max="2106" width="6.42578125" style="351" customWidth="1"/>
    <col min="2107" max="2107" width="3.85546875" style="351" customWidth="1"/>
    <col min="2108" max="2108" width="1.42578125" style="351" customWidth="1"/>
    <col min="2109" max="2109" width="4.5703125" style="351" customWidth="1"/>
    <col min="2110" max="2110" width="1" style="351" customWidth="1"/>
    <col min="2111" max="2111" width="4.5703125" style="351" customWidth="1"/>
    <col min="2112" max="2112" width="0.5703125" style="351" customWidth="1"/>
    <col min="2113" max="2113" width="4.5703125" style="351" customWidth="1"/>
    <col min="2114" max="2114" width="0.5703125" style="351" customWidth="1"/>
    <col min="2115" max="2115" width="4.5703125" style="351" customWidth="1"/>
    <col min="2116" max="2116" width="0.5703125" style="351" customWidth="1"/>
    <col min="2117" max="2117" width="4.5703125" style="351" customWidth="1"/>
    <col min="2118" max="2118" width="0.5703125" style="351" customWidth="1"/>
    <col min="2119" max="2119" width="4.5703125" style="351" customWidth="1"/>
    <col min="2120" max="2120" width="0.5703125" style="351" customWidth="1"/>
    <col min="2121" max="2121" width="4.5703125" style="351" customWidth="1"/>
    <col min="2122" max="2122" width="0.5703125" style="351" customWidth="1"/>
    <col min="2123" max="2123" width="4.5703125" style="351" customWidth="1"/>
    <col min="2124" max="2124" width="0.5703125" style="351" customWidth="1"/>
    <col min="2125" max="2125" width="4.5703125" style="351" customWidth="1"/>
    <col min="2126" max="2126" width="0.5703125" style="351" customWidth="1"/>
    <col min="2127" max="2127" width="4.5703125" style="351" customWidth="1"/>
    <col min="2128" max="2128" width="0.5703125" style="351" customWidth="1"/>
    <col min="2129" max="2129" width="4.5703125" style="351" customWidth="1"/>
    <col min="2130" max="2130" width="0.5703125" style="351" customWidth="1"/>
    <col min="2131" max="2131" width="4.5703125" style="351" customWidth="1"/>
    <col min="2132" max="2132" width="0.5703125" style="351" customWidth="1"/>
    <col min="2133" max="2133" width="4.5703125" style="351" customWidth="1"/>
    <col min="2134" max="2134" width="0.5703125" style="351" customWidth="1"/>
    <col min="2135" max="2135" width="4.5703125" style="351" customWidth="1"/>
    <col min="2136" max="2136" width="0.5703125" style="351" customWidth="1"/>
    <col min="2137" max="2137" width="4.5703125" style="351" customWidth="1"/>
    <col min="2138" max="2138" width="0.5703125" style="351" customWidth="1"/>
    <col min="2139" max="2139" width="4.5703125" style="351" customWidth="1"/>
    <col min="2140" max="2140" width="0.5703125" style="351" customWidth="1"/>
    <col min="2141" max="2141" width="4.5703125" style="351" customWidth="1"/>
    <col min="2142" max="2142" width="0.5703125" style="351" customWidth="1"/>
    <col min="2143" max="2143" width="4.5703125" style="351" customWidth="1"/>
    <col min="2144" max="2144" width="0.5703125" style="351" customWidth="1"/>
    <col min="2145" max="2145" width="4.5703125" style="351" customWidth="1"/>
    <col min="2146" max="2146" width="0.5703125" style="351" customWidth="1"/>
    <col min="2147" max="2147" width="4.5703125" style="351" customWidth="1"/>
    <col min="2148" max="2148" width="0.5703125" style="351" customWidth="1"/>
    <col min="2149" max="2149" width="4.5703125" style="351" customWidth="1"/>
    <col min="2150" max="2150" width="0.5703125" style="351" customWidth="1"/>
    <col min="2151" max="2151" width="4.5703125" style="351" customWidth="1"/>
    <col min="2152" max="2152" width="0.5703125" style="351" customWidth="1"/>
    <col min="2153" max="2153" width="4.42578125" style="351" customWidth="1"/>
    <col min="2154" max="2304" width="8" style="351"/>
    <col min="2305" max="2306" width="0" style="351" hidden="1" customWidth="1"/>
    <col min="2307" max="2307" width="7.42578125" style="351" customWidth="1"/>
    <col min="2308" max="2308" width="43.5703125" style="351" bestFit="1" customWidth="1"/>
    <col min="2309" max="2309" width="8.140625" style="351" customWidth="1"/>
    <col min="2310" max="2310" width="7.85546875" style="351" customWidth="1"/>
    <col min="2311" max="2311" width="1.5703125" style="351" customWidth="1"/>
    <col min="2312" max="2312" width="6" style="351" customWidth="1"/>
    <col min="2313" max="2313" width="1.5703125" style="351" customWidth="1"/>
    <col min="2314" max="2314" width="6.140625" style="351" customWidth="1"/>
    <col min="2315" max="2315" width="1.5703125" style="351" customWidth="1"/>
    <col min="2316" max="2316" width="6.140625" style="351" customWidth="1"/>
    <col min="2317" max="2317" width="1.5703125" style="351" customWidth="1"/>
    <col min="2318" max="2318" width="6.140625" style="351" customWidth="1"/>
    <col min="2319" max="2319" width="1.5703125" style="351" customWidth="1"/>
    <col min="2320" max="2320" width="6" style="351" customWidth="1"/>
    <col min="2321" max="2321" width="1.5703125" style="351" customWidth="1"/>
    <col min="2322" max="2322" width="6" style="351" customWidth="1"/>
    <col min="2323" max="2323" width="1.5703125" style="351" customWidth="1"/>
    <col min="2324" max="2324" width="6" style="351" customWidth="1"/>
    <col min="2325" max="2325" width="1.5703125" style="351" customWidth="1"/>
    <col min="2326" max="2326" width="6" style="351" customWidth="1"/>
    <col min="2327" max="2327" width="1.5703125" style="351" customWidth="1"/>
    <col min="2328" max="2328" width="6" style="351" customWidth="1"/>
    <col min="2329" max="2329" width="1.5703125" style="351" customWidth="1"/>
    <col min="2330" max="2330" width="6" style="351" customWidth="1"/>
    <col min="2331" max="2331" width="1.5703125" style="351" customWidth="1"/>
    <col min="2332" max="2332" width="4.5703125" style="351" bestFit="1" customWidth="1"/>
    <col min="2333" max="2333" width="1.85546875" style="351" customWidth="1"/>
    <col min="2334" max="2334" width="4.5703125" style="351" bestFit="1" customWidth="1"/>
    <col min="2335" max="2335" width="1.42578125" style="351" bestFit="1" customWidth="1"/>
    <col min="2336" max="2336" width="4.5703125" style="351" bestFit="1" customWidth="1"/>
    <col min="2337" max="2337" width="1.42578125" style="351" bestFit="1" customWidth="1"/>
    <col min="2338" max="2338" width="4.5703125" style="351" bestFit="1" customWidth="1"/>
    <col min="2339" max="2339" width="1.42578125" style="351" bestFit="1" customWidth="1"/>
    <col min="2340" max="2340" width="4.5703125" style="351" bestFit="1" customWidth="1"/>
    <col min="2341" max="2341" width="1.42578125" style="351" bestFit="1" customWidth="1"/>
    <col min="2342" max="2342" width="4.5703125" style="351" bestFit="1" customWidth="1"/>
    <col min="2343" max="2343" width="1.42578125" style="351" bestFit="1" customWidth="1"/>
    <col min="2344" max="2344" width="5.85546875" style="351" bestFit="1" customWidth="1"/>
    <col min="2345" max="2345" width="1.42578125" style="351" bestFit="1" customWidth="1"/>
    <col min="2346" max="2346" width="5.85546875" style="351" bestFit="1" customWidth="1"/>
    <col min="2347" max="2347" width="1.42578125" style="351" bestFit="1" customWidth="1"/>
    <col min="2348" max="2348" width="5.85546875" style="351" bestFit="1" customWidth="1"/>
    <col min="2349" max="2349" width="1.42578125" style="351" bestFit="1" customWidth="1"/>
    <col min="2350" max="2350" width="5.85546875" style="351" bestFit="1" customWidth="1"/>
    <col min="2351" max="2351" width="1.42578125" style="351" bestFit="1" customWidth="1"/>
    <col min="2352" max="2352" width="5.85546875" style="351" bestFit="1" customWidth="1"/>
    <col min="2353" max="2353" width="1.42578125" style="351" bestFit="1" customWidth="1"/>
    <col min="2354" max="2354" width="7" style="351" bestFit="1" customWidth="1"/>
    <col min="2355" max="2355" width="1.5703125" style="351" customWidth="1"/>
    <col min="2356" max="2356" width="5.85546875" style="351" bestFit="1" customWidth="1"/>
    <col min="2357" max="2357" width="1.5703125" style="351" customWidth="1"/>
    <col min="2358" max="2358" width="2.5703125" style="351" customWidth="1"/>
    <col min="2359" max="2359" width="3.85546875" style="351" customWidth="1"/>
    <col min="2360" max="2360" width="3" style="351" customWidth="1"/>
    <col min="2361" max="2361" width="25.85546875" style="351" customWidth="1"/>
    <col min="2362" max="2362" width="6.42578125" style="351" customWidth="1"/>
    <col min="2363" max="2363" width="3.85546875" style="351" customWidth="1"/>
    <col min="2364" max="2364" width="1.42578125" style="351" customWidth="1"/>
    <col min="2365" max="2365" width="4.5703125" style="351" customWidth="1"/>
    <col min="2366" max="2366" width="1" style="351" customWidth="1"/>
    <col min="2367" max="2367" width="4.5703125" style="351" customWidth="1"/>
    <col min="2368" max="2368" width="0.5703125" style="351" customWidth="1"/>
    <col min="2369" max="2369" width="4.5703125" style="351" customWidth="1"/>
    <col min="2370" max="2370" width="0.5703125" style="351" customWidth="1"/>
    <col min="2371" max="2371" width="4.5703125" style="351" customWidth="1"/>
    <col min="2372" max="2372" width="0.5703125" style="351" customWidth="1"/>
    <col min="2373" max="2373" width="4.5703125" style="351" customWidth="1"/>
    <col min="2374" max="2374" width="0.5703125" style="351" customWidth="1"/>
    <col min="2375" max="2375" width="4.5703125" style="351" customWidth="1"/>
    <col min="2376" max="2376" width="0.5703125" style="351" customWidth="1"/>
    <col min="2377" max="2377" width="4.5703125" style="351" customWidth="1"/>
    <col min="2378" max="2378" width="0.5703125" style="351" customWidth="1"/>
    <col min="2379" max="2379" width="4.5703125" style="351" customWidth="1"/>
    <col min="2380" max="2380" width="0.5703125" style="351" customWidth="1"/>
    <col min="2381" max="2381" width="4.5703125" style="351" customWidth="1"/>
    <col min="2382" max="2382" width="0.5703125" style="351" customWidth="1"/>
    <col min="2383" max="2383" width="4.5703125" style="351" customWidth="1"/>
    <col min="2384" max="2384" width="0.5703125" style="351" customWidth="1"/>
    <col min="2385" max="2385" width="4.5703125" style="351" customWidth="1"/>
    <col min="2386" max="2386" width="0.5703125" style="351" customWidth="1"/>
    <col min="2387" max="2387" width="4.5703125" style="351" customWidth="1"/>
    <col min="2388" max="2388" width="0.5703125" style="351" customWidth="1"/>
    <col min="2389" max="2389" width="4.5703125" style="351" customWidth="1"/>
    <col min="2390" max="2390" width="0.5703125" style="351" customWidth="1"/>
    <col min="2391" max="2391" width="4.5703125" style="351" customWidth="1"/>
    <col min="2392" max="2392" width="0.5703125" style="351" customWidth="1"/>
    <col min="2393" max="2393" width="4.5703125" style="351" customWidth="1"/>
    <col min="2394" max="2394" width="0.5703125" style="351" customWidth="1"/>
    <col min="2395" max="2395" width="4.5703125" style="351" customWidth="1"/>
    <col min="2396" max="2396" width="0.5703125" style="351" customWidth="1"/>
    <col min="2397" max="2397" width="4.5703125" style="351" customWidth="1"/>
    <col min="2398" max="2398" width="0.5703125" style="351" customWidth="1"/>
    <col min="2399" max="2399" width="4.5703125" style="351" customWidth="1"/>
    <col min="2400" max="2400" width="0.5703125" style="351" customWidth="1"/>
    <col min="2401" max="2401" width="4.5703125" style="351" customWidth="1"/>
    <col min="2402" max="2402" width="0.5703125" style="351" customWidth="1"/>
    <col min="2403" max="2403" width="4.5703125" style="351" customWidth="1"/>
    <col min="2404" max="2404" width="0.5703125" style="351" customWidth="1"/>
    <col min="2405" max="2405" width="4.5703125" style="351" customWidth="1"/>
    <col min="2406" max="2406" width="0.5703125" style="351" customWidth="1"/>
    <col min="2407" max="2407" width="4.5703125" style="351" customWidth="1"/>
    <col min="2408" max="2408" width="0.5703125" style="351" customWidth="1"/>
    <col min="2409" max="2409" width="4.42578125" style="351" customWidth="1"/>
    <col min="2410" max="2560" width="8" style="351"/>
    <col min="2561" max="2562" width="0" style="351" hidden="1" customWidth="1"/>
    <col min="2563" max="2563" width="7.42578125" style="351" customWidth="1"/>
    <col min="2564" max="2564" width="43.5703125" style="351" bestFit="1" customWidth="1"/>
    <col min="2565" max="2565" width="8.140625" style="351" customWidth="1"/>
    <col min="2566" max="2566" width="7.85546875" style="351" customWidth="1"/>
    <col min="2567" max="2567" width="1.5703125" style="351" customWidth="1"/>
    <col min="2568" max="2568" width="6" style="351" customWidth="1"/>
    <col min="2569" max="2569" width="1.5703125" style="351" customWidth="1"/>
    <col min="2570" max="2570" width="6.140625" style="351" customWidth="1"/>
    <col min="2571" max="2571" width="1.5703125" style="351" customWidth="1"/>
    <col min="2572" max="2572" width="6.140625" style="351" customWidth="1"/>
    <col min="2573" max="2573" width="1.5703125" style="351" customWidth="1"/>
    <col min="2574" max="2574" width="6.140625" style="351" customWidth="1"/>
    <col min="2575" max="2575" width="1.5703125" style="351" customWidth="1"/>
    <col min="2576" max="2576" width="6" style="351" customWidth="1"/>
    <col min="2577" max="2577" width="1.5703125" style="351" customWidth="1"/>
    <col min="2578" max="2578" width="6" style="351" customWidth="1"/>
    <col min="2579" max="2579" width="1.5703125" style="351" customWidth="1"/>
    <col min="2580" max="2580" width="6" style="351" customWidth="1"/>
    <col min="2581" max="2581" width="1.5703125" style="351" customWidth="1"/>
    <col min="2582" max="2582" width="6" style="351" customWidth="1"/>
    <col min="2583" max="2583" width="1.5703125" style="351" customWidth="1"/>
    <col min="2584" max="2584" width="6" style="351" customWidth="1"/>
    <col min="2585" max="2585" width="1.5703125" style="351" customWidth="1"/>
    <col min="2586" max="2586" width="6" style="351" customWidth="1"/>
    <col min="2587" max="2587" width="1.5703125" style="351" customWidth="1"/>
    <col min="2588" max="2588" width="4.5703125" style="351" bestFit="1" customWidth="1"/>
    <col min="2589" max="2589" width="1.85546875" style="351" customWidth="1"/>
    <col min="2590" max="2590" width="4.5703125" style="351" bestFit="1" customWidth="1"/>
    <col min="2591" max="2591" width="1.42578125" style="351" bestFit="1" customWidth="1"/>
    <col min="2592" max="2592" width="4.5703125" style="351" bestFit="1" customWidth="1"/>
    <col min="2593" max="2593" width="1.42578125" style="351" bestFit="1" customWidth="1"/>
    <col min="2594" max="2594" width="4.5703125" style="351" bestFit="1" customWidth="1"/>
    <col min="2595" max="2595" width="1.42578125" style="351" bestFit="1" customWidth="1"/>
    <col min="2596" max="2596" width="4.5703125" style="351" bestFit="1" customWidth="1"/>
    <col min="2597" max="2597" width="1.42578125" style="351" bestFit="1" customWidth="1"/>
    <col min="2598" max="2598" width="4.5703125" style="351" bestFit="1" customWidth="1"/>
    <col min="2599" max="2599" width="1.42578125" style="351" bestFit="1" customWidth="1"/>
    <col min="2600" max="2600" width="5.85546875" style="351" bestFit="1" customWidth="1"/>
    <col min="2601" max="2601" width="1.42578125" style="351" bestFit="1" customWidth="1"/>
    <col min="2602" max="2602" width="5.85546875" style="351" bestFit="1" customWidth="1"/>
    <col min="2603" max="2603" width="1.42578125" style="351" bestFit="1" customWidth="1"/>
    <col min="2604" max="2604" width="5.85546875" style="351" bestFit="1" customWidth="1"/>
    <col min="2605" max="2605" width="1.42578125" style="351" bestFit="1" customWidth="1"/>
    <col min="2606" max="2606" width="5.85546875" style="351" bestFit="1" customWidth="1"/>
    <col min="2607" max="2607" width="1.42578125" style="351" bestFit="1" customWidth="1"/>
    <col min="2608" max="2608" width="5.85546875" style="351" bestFit="1" customWidth="1"/>
    <col min="2609" max="2609" width="1.42578125" style="351" bestFit="1" customWidth="1"/>
    <col min="2610" max="2610" width="7" style="351" bestFit="1" customWidth="1"/>
    <col min="2611" max="2611" width="1.5703125" style="351" customWidth="1"/>
    <col min="2612" max="2612" width="5.85546875" style="351" bestFit="1" customWidth="1"/>
    <col min="2613" max="2613" width="1.5703125" style="351" customWidth="1"/>
    <col min="2614" max="2614" width="2.5703125" style="351" customWidth="1"/>
    <col min="2615" max="2615" width="3.85546875" style="351" customWidth="1"/>
    <col min="2616" max="2616" width="3" style="351" customWidth="1"/>
    <col min="2617" max="2617" width="25.85546875" style="351" customWidth="1"/>
    <col min="2618" max="2618" width="6.42578125" style="351" customWidth="1"/>
    <col min="2619" max="2619" width="3.85546875" style="351" customWidth="1"/>
    <col min="2620" max="2620" width="1.42578125" style="351" customWidth="1"/>
    <col min="2621" max="2621" width="4.5703125" style="351" customWidth="1"/>
    <col min="2622" max="2622" width="1" style="351" customWidth="1"/>
    <col min="2623" max="2623" width="4.5703125" style="351" customWidth="1"/>
    <col min="2624" max="2624" width="0.5703125" style="351" customWidth="1"/>
    <col min="2625" max="2625" width="4.5703125" style="351" customWidth="1"/>
    <col min="2626" max="2626" width="0.5703125" style="351" customWidth="1"/>
    <col min="2627" max="2627" width="4.5703125" style="351" customWidth="1"/>
    <col min="2628" max="2628" width="0.5703125" style="351" customWidth="1"/>
    <col min="2629" max="2629" width="4.5703125" style="351" customWidth="1"/>
    <col min="2630" max="2630" width="0.5703125" style="351" customWidth="1"/>
    <col min="2631" max="2631" width="4.5703125" style="351" customWidth="1"/>
    <col min="2632" max="2632" width="0.5703125" style="351" customWidth="1"/>
    <col min="2633" max="2633" width="4.5703125" style="351" customWidth="1"/>
    <col min="2634" max="2634" width="0.5703125" style="351" customWidth="1"/>
    <col min="2635" max="2635" width="4.5703125" style="351" customWidth="1"/>
    <col min="2636" max="2636" width="0.5703125" style="351" customWidth="1"/>
    <col min="2637" max="2637" width="4.5703125" style="351" customWidth="1"/>
    <col min="2638" max="2638" width="0.5703125" style="351" customWidth="1"/>
    <col min="2639" max="2639" width="4.5703125" style="351" customWidth="1"/>
    <col min="2640" max="2640" width="0.5703125" style="351" customWidth="1"/>
    <col min="2641" max="2641" width="4.5703125" style="351" customWidth="1"/>
    <col min="2642" max="2642" width="0.5703125" style="351" customWidth="1"/>
    <col min="2643" max="2643" width="4.5703125" style="351" customWidth="1"/>
    <col min="2644" max="2644" width="0.5703125" style="351" customWidth="1"/>
    <col min="2645" max="2645" width="4.5703125" style="351" customWidth="1"/>
    <col min="2646" max="2646" width="0.5703125" style="351" customWidth="1"/>
    <col min="2647" max="2647" width="4.5703125" style="351" customWidth="1"/>
    <col min="2648" max="2648" width="0.5703125" style="351" customWidth="1"/>
    <col min="2649" max="2649" width="4.5703125" style="351" customWidth="1"/>
    <col min="2650" max="2650" width="0.5703125" style="351" customWidth="1"/>
    <col min="2651" max="2651" width="4.5703125" style="351" customWidth="1"/>
    <col min="2652" max="2652" width="0.5703125" style="351" customWidth="1"/>
    <col min="2653" max="2653" width="4.5703125" style="351" customWidth="1"/>
    <col min="2654" max="2654" width="0.5703125" style="351" customWidth="1"/>
    <col min="2655" max="2655" width="4.5703125" style="351" customWidth="1"/>
    <col min="2656" max="2656" width="0.5703125" style="351" customWidth="1"/>
    <col min="2657" max="2657" width="4.5703125" style="351" customWidth="1"/>
    <col min="2658" max="2658" width="0.5703125" style="351" customWidth="1"/>
    <col min="2659" max="2659" width="4.5703125" style="351" customWidth="1"/>
    <col min="2660" max="2660" width="0.5703125" style="351" customWidth="1"/>
    <col min="2661" max="2661" width="4.5703125" style="351" customWidth="1"/>
    <col min="2662" max="2662" width="0.5703125" style="351" customWidth="1"/>
    <col min="2663" max="2663" width="4.5703125" style="351" customWidth="1"/>
    <col min="2664" max="2664" width="0.5703125" style="351" customWidth="1"/>
    <col min="2665" max="2665" width="4.42578125" style="351" customWidth="1"/>
    <col min="2666" max="2816" width="8" style="351"/>
    <col min="2817" max="2818" width="0" style="351" hidden="1" customWidth="1"/>
    <col min="2819" max="2819" width="7.42578125" style="351" customWidth="1"/>
    <col min="2820" max="2820" width="43.5703125" style="351" bestFit="1" customWidth="1"/>
    <col min="2821" max="2821" width="8.140625" style="351" customWidth="1"/>
    <col min="2822" max="2822" width="7.85546875" style="351" customWidth="1"/>
    <col min="2823" max="2823" width="1.5703125" style="351" customWidth="1"/>
    <col min="2824" max="2824" width="6" style="351" customWidth="1"/>
    <col min="2825" max="2825" width="1.5703125" style="351" customWidth="1"/>
    <col min="2826" max="2826" width="6.140625" style="351" customWidth="1"/>
    <col min="2827" max="2827" width="1.5703125" style="351" customWidth="1"/>
    <col min="2828" max="2828" width="6.140625" style="351" customWidth="1"/>
    <col min="2829" max="2829" width="1.5703125" style="351" customWidth="1"/>
    <col min="2830" max="2830" width="6.140625" style="351" customWidth="1"/>
    <col min="2831" max="2831" width="1.5703125" style="351" customWidth="1"/>
    <col min="2832" max="2832" width="6" style="351" customWidth="1"/>
    <col min="2833" max="2833" width="1.5703125" style="351" customWidth="1"/>
    <col min="2834" max="2834" width="6" style="351" customWidth="1"/>
    <col min="2835" max="2835" width="1.5703125" style="351" customWidth="1"/>
    <col min="2836" max="2836" width="6" style="351" customWidth="1"/>
    <col min="2837" max="2837" width="1.5703125" style="351" customWidth="1"/>
    <col min="2838" max="2838" width="6" style="351" customWidth="1"/>
    <col min="2839" max="2839" width="1.5703125" style="351" customWidth="1"/>
    <col min="2840" max="2840" width="6" style="351" customWidth="1"/>
    <col min="2841" max="2841" width="1.5703125" style="351" customWidth="1"/>
    <col min="2842" max="2842" width="6" style="351" customWidth="1"/>
    <col min="2843" max="2843" width="1.5703125" style="351" customWidth="1"/>
    <col min="2844" max="2844" width="4.5703125" style="351" bestFit="1" customWidth="1"/>
    <col min="2845" max="2845" width="1.85546875" style="351" customWidth="1"/>
    <col min="2846" max="2846" width="4.5703125" style="351" bestFit="1" customWidth="1"/>
    <col min="2847" max="2847" width="1.42578125" style="351" bestFit="1" customWidth="1"/>
    <col min="2848" max="2848" width="4.5703125" style="351" bestFit="1" customWidth="1"/>
    <col min="2849" max="2849" width="1.42578125" style="351" bestFit="1" customWidth="1"/>
    <col min="2850" max="2850" width="4.5703125" style="351" bestFit="1" customWidth="1"/>
    <col min="2851" max="2851" width="1.42578125" style="351" bestFit="1" customWidth="1"/>
    <col min="2852" max="2852" width="4.5703125" style="351" bestFit="1" customWidth="1"/>
    <col min="2853" max="2853" width="1.42578125" style="351" bestFit="1" customWidth="1"/>
    <col min="2854" max="2854" width="4.5703125" style="351" bestFit="1" customWidth="1"/>
    <col min="2855" max="2855" width="1.42578125" style="351" bestFit="1" customWidth="1"/>
    <col min="2856" max="2856" width="5.85546875" style="351" bestFit="1" customWidth="1"/>
    <col min="2857" max="2857" width="1.42578125" style="351" bestFit="1" customWidth="1"/>
    <col min="2858" max="2858" width="5.85546875" style="351" bestFit="1" customWidth="1"/>
    <col min="2859" max="2859" width="1.42578125" style="351" bestFit="1" customWidth="1"/>
    <col min="2860" max="2860" width="5.85546875" style="351" bestFit="1" customWidth="1"/>
    <col min="2861" max="2861" width="1.42578125" style="351" bestFit="1" customWidth="1"/>
    <col min="2862" max="2862" width="5.85546875" style="351" bestFit="1" customWidth="1"/>
    <col min="2863" max="2863" width="1.42578125" style="351" bestFit="1" customWidth="1"/>
    <col min="2864" max="2864" width="5.85546875" style="351" bestFit="1" customWidth="1"/>
    <col min="2865" max="2865" width="1.42578125" style="351" bestFit="1" customWidth="1"/>
    <col min="2866" max="2866" width="7" style="351" bestFit="1" customWidth="1"/>
    <col min="2867" max="2867" width="1.5703125" style="351" customWidth="1"/>
    <col min="2868" max="2868" width="5.85546875" style="351" bestFit="1" customWidth="1"/>
    <col min="2869" max="2869" width="1.5703125" style="351" customWidth="1"/>
    <col min="2870" max="2870" width="2.5703125" style="351" customWidth="1"/>
    <col min="2871" max="2871" width="3.85546875" style="351" customWidth="1"/>
    <col min="2872" max="2872" width="3" style="351" customWidth="1"/>
    <col min="2873" max="2873" width="25.85546875" style="351" customWidth="1"/>
    <col min="2874" max="2874" width="6.42578125" style="351" customWidth="1"/>
    <col min="2875" max="2875" width="3.85546875" style="351" customWidth="1"/>
    <col min="2876" max="2876" width="1.42578125" style="351" customWidth="1"/>
    <col min="2877" max="2877" width="4.5703125" style="351" customWidth="1"/>
    <col min="2878" max="2878" width="1" style="351" customWidth="1"/>
    <col min="2879" max="2879" width="4.5703125" style="351" customWidth="1"/>
    <col min="2880" max="2880" width="0.5703125" style="351" customWidth="1"/>
    <col min="2881" max="2881" width="4.5703125" style="351" customWidth="1"/>
    <col min="2882" max="2882" width="0.5703125" style="351" customWidth="1"/>
    <col min="2883" max="2883" width="4.5703125" style="351" customWidth="1"/>
    <col min="2884" max="2884" width="0.5703125" style="351" customWidth="1"/>
    <col min="2885" max="2885" width="4.5703125" style="351" customWidth="1"/>
    <col min="2886" max="2886" width="0.5703125" style="351" customWidth="1"/>
    <col min="2887" max="2887" width="4.5703125" style="351" customWidth="1"/>
    <col min="2888" max="2888" width="0.5703125" style="351" customWidth="1"/>
    <col min="2889" max="2889" width="4.5703125" style="351" customWidth="1"/>
    <col min="2890" max="2890" width="0.5703125" style="351" customWidth="1"/>
    <col min="2891" max="2891" width="4.5703125" style="351" customWidth="1"/>
    <col min="2892" max="2892" width="0.5703125" style="351" customWidth="1"/>
    <col min="2893" max="2893" width="4.5703125" style="351" customWidth="1"/>
    <col min="2894" max="2894" width="0.5703125" style="351" customWidth="1"/>
    <col min="2895" max="2895" width="4.5703125" style="351" customWidth="1"/>
    <col min="2896" max="2896" width="0.5703125" style="351" customWidth="1"/>
    <col min="2897" max="2897" width="4.5703125" style="351" customWidth="1"/>
    <col min="2898" max="2898" width="0.5703125" style="351" customWidth="1"/>
    <col min="2899" max="2899" width="4.5703125" style="351" customWidth="1"/>
    <col min="2900" max="2900" width="0.5703125" style="351" customWidth="1"/>
    <col min="2901" max="2901" width="4.5703125" style="351" customWidth="1"/>
    <col min="2902" max="2902" width="0.5703125" style="351" customWidth="1"/>
    <col min="2903" max="2903" width="4.5703125" style="351" customWidth="1"/>
    <col min="2904" max="2904" width="0.5703125" style="351" customWidth="1"/>
    <col min="2905" max="2905" width="4.5703125" style="351" customWidth="1"/>
    <col min="2906" max="2906" width="0.5703125" style="351" customWidth="1"/>
    <col min="2907" max="2907" width="4.5703125" style="351" customWidth="1"/>
    <col min="2908" max="2908" width="0.5703125" style="351" customWidth="1"/>
    <col min="2909" max="2909" width="4.5703125" style="351" customWidth="1"/>
    <col min="2910" max="2910" width="0.5703125" style="351" customWidth="1"/>
    <col min="2911" max="2911" width="4.5703125" style="351" customWidth="1"/>
    <col min="2912" max="2912" width="0.5703125" style="351" customWidth="1"/>
    <col min="2913" max="2913" width="4.5703125" style="351" customWidth="1"/>
    <col min="2914" max="2914" width="0.5703125" style="351" customWidth="1"/>
    <col min="2915" max="2915" width="4.5703125" style="351" customWidth="1"/>
    <col min="2916" max="2916" width="0.5703125" style="351" customWidth="1"/>
    <col min="2917" max="2917" width="4.5703125" style="351" customWidth="1"/>
    <col min="2918" max="2918" width="0.5703125" style="351" customWidth="1"/>
    <col min="2919" max="2919" width="4.5703125" style="351" customWidth="1"/>
    <col min="2920" max="2920" width="0.5703125" style="351" customWidth="1"/>
    <col min="2921" max="2921" width="4.42578125" style="351" customWidth="1"/>
    <col min="2922" max="3072" width="8" style="351"/>
    <col min="3073" max="3074" width="0" style="351" hidden="1" customWidth="1"/>
    <col min="3075" max="3075" width="7.42578125" style="351" customWidth="1"/>
    <col min="3076" max="3076" width="43.5703125" style="351" bestFit="1" customWidth="1"/>
    <col min="3077" max="3077" width="8.140625" style="351" customWidth="1"/>
    <col min="3078" max="3078" width="7.85546875" style="351" customWidth="1"/>
    <col min="3079" max="3079" width="1.5703125" style="351" customWidth="1"/>
    <col min="3080" max="3080" width="6" style="351" customWidth="1"/>
    <col min="3081" max="3081" width="1.5703125" style="351" customWidth="1"/>
    <col min="3082" max="3082" width="6.140625" style="351" customWidth="1"/>
    <col min="3083" max="3083" width="1.5703125" style="351" customWidth="1"/>
    <col min="3084" max="3084" width="6.140625" style="351" customWidth="1"/>
    <col min="3085" max="3085" width="1.5703125" style="351" customWidth="1"/>
    <col min="3086" max="3086" width="6.140625" style="351" customWidth="1"/>
    <col min="3087" max="3087" width="1.5703125" style="351" customWidth="1"/>
    <col min="3088" max="3088" width="6" style="351" customWidth="1"/>
    <col min="3089" max="3089" width="1.5703125" style="351" customWidth="1"/>
    <col min="3090" max="3090" width="6" style="351" customWidth="1"/>
    <col min="3091" max="3091" width="1.5703125" style="351" customWidth="1"/>
    <col min="3092" max="3092" width="6" style="351" customWidth="1"/>
    <col min="3093" max="3093" width="1.5703125" style="351" customWidth="1"/>
    <col min="3094" max="3094" width="6" style="351" customWidth="1"/>
    <col min="3095" max="3095" width="1.5703125" style="351" customWidth="1"/>
    <col min="3096" max="3096" width="6" style="351" customWidth="1"/>
    <col min="3097" max="3097" width="1.5703125" style="351" customWidth="1"/>
    <col min="3098" max="3098" width="6" style="351" customWidth="1"/>
    <col min="3099" max="3099" width="1.5703125" style="351" customWidth="1"/>
    <col min="3100" max="3100" width="4.5703125" style="351" bestFit="1" customWidth="1"/>
    <col min="3101" max="3101" width="1.85546875" style="351" customWidth="1"/>
    <col min="3102" max="3102" width="4.5703125" style="351" bestFit="1" customWidth="1"/>
    <col min="3103" max="3103" width="1.42578125" style="351" bestFit="1" customWidth="1"/>
    <col min="3104" max="3104" width="4.5703125" style="351" bestFit="1" customWidth="1"/>
    <col min="3105" max="3105" width="1.42578125" style="351" bestFit="1" customWidth="1"/>
    <col min="3106" max="3106" width="4.5703125" style="351" bestFit="1" customWidth="1"/>
    <col min="3107" max="3107" width="1.42578125" style="351" bestFit="1" customWidth="1"/>
    <col min="3108" max="3108" width="4.5703125" style="351" bestFit="1" customWidth="1"/>
    <col min="3109" max="3109" width="1.42578125" style="351" bestFit="1" customWidth="1"/>
    <col min="3110" max="3110" width="4.5703125" style="351" bestFit="1" customWidth="1"/>
    <col min="3111" max="3111" width="1.42578125" style="351" bestFit="1" customWidth="1"/>
    <col min="3112" max="3112" width="5.85546875" style="351" bestFit="1" customWidth="1"/>
    <col min="3113" max="3113" width="1.42578125" style="351" bestFit="1" customWidth="1"/>
    <col min="3114" max="3114" width="5.85546875" style="351" bestFit="1" customWidth="1"/>
    <col min="3115" max="3115" width="1.42578125" style="351" bestFit="1" customWidth="1"/>
    <col min="3116" max="3116" width="5.85546875" style="351" bestFit="1" customWidth="1"/>
    <col min="3117" max="3117" width="1.42578125" style="351" bestFit="1" customWidth="1"/>
    <col min="3118" max="3118" width="5.85546875" style="351" bestFit="1" customWidth="1"/>
    <col min="3119" max="3119" width="1.42578125" style="351" bestFit="1" customWidth="1"/>
    <col min="3120" max="3120" width="5.85546875" style="351" bestFit="1" customWidth="1"/>
    <col min="3121" max="3121" width="1.42578125" style="351" bestFit="1" customWidth="1"/>
    <col min="3122" max="3122" width="7" style="351" bestFit="1" customWidth="1"/>
    <col min="3123" max="3123" width="1.5703125" style="351" customWidth="1"/>
    <col min="3124" max="3124" width="5.85546875" style="351" bestFit="1" customWidth="1"/>
    <col min="3125" max="3125" width="1.5703125" style="351" customWidth="1"/>
    <col min="3126" max="3126" width="2.5703125" style="351" customWidth="1"/>
    <col min="3127" max="3127" width="3.85546875" style="351" customWidth="1"/>
    <col min="3128" max="3128" width="3" style="351" customWidth="1"/>
    <col min="3129" max="3129" width="25.85546875" style="351" customWidth="1"/>
    <col min="3130" max="3130" width="6.42578125" style="351" customWidth="1"/>
    <col min="3131" max="3131" width="3.85546875" style="351" customWidth="1"/>
    <col min="3132" max="3132" width="1.42578125" style="351" customWidth="1"/>
    <col min="3133" max="3133" width="4.5703125" style="351" customWidth="1"/>
    <col min="3134" max="3134" width="1" style="351" customWidth="1"/>
    <col min="3135" max="3135" width="4.5703125" style="351" customWidth="1"/>
    <col min="3136" max="3136" width="0.5703125" style="351" customWidth="1"/>
    <col min="3137" max="3137" width="4.5703125" style="351" customWidth="1"/>
    <col min="3138" max="3138" width="0.5703125" style="351" customWidth="1"/>
    <col min="3139" max="3139" width="4.5703125" style="351" customWidth="1"/>
    <col min="3140" max="3140" width="0.5703125" style="351" customWidth="1"/>
    <col min="3141" max="3141" width="4.5703125" style="351" customWidth="1"/>
    <col min="3142" max="3142" width="0.5703125" style="351" customWidth="1"/>
    <col min="3143" max="3143" width="4.5703125" style="351" customWidth="1"/>
    <col min="3144" max="3144" width="0.5703125" style="351" customWidth="1"/>
    <col min="3145" max="3145" width="4.5703125" style="351" customWidth="1"/>
    <col min="3146" max="3146" width="0.5703125" style="351" customWidth="1"/>
    <col min="3147" max="3147" width="4.5703125" style="351" customWidth="1"/>
    <col min="3148" max="3148" width="0.5703125" style="351" customWidth="1"/>
    <col min="3149" max="3149" width="4.5703125" style="351" customWidth="1"/>
    <col min="3150" max="3150" width="0.5703125" style="351" customWidth="1"/>
    <col min="3151" max="3151" width="4.5703125" style="351" customWidth="1"/>
    <col min="3152" max="3152" width="0.5703125" style="351" customWidth="1"/>
    <col min="3153" max="3153" width="4.5703125" style="351" customWidth="1"/>
    <col min="3154" max="3154" width="0.5703125" style="351" customWidth="1"/>
    <col min="3155" max="3155" width="4.5703125" style="351" customWidth="1"/>
    <col min="3156" max="3156" width="0.5703125" style="351" customWidth="1"/>
    <col min="3157" max="3157" width="4.5703125" style="351" customWidth="1"/>
    <col min="3158" max="3158" width="0.5703125" style="351" customWidth="1"/>
    <col min="3159" max="3159" width="4.5703125" style="351" customWidth="1"/>
    <col min="3160" max="3160" width="0.5703125" style="351" customWidth="1"/>
    <col min="3161" max="3161" width="4.5703125" style="351" customWidth="1"/>
    <col min="3162" max="3162" width="0.5703125" style="351" customWidth="1"/>
    <col min="3163" max="3163" width="4.5703125" style="351" customWidth="1"/>
    <col min="3164" max="3164" width="0.5703125" style="351" customWidth="1"/>
    <col min="3165" max="3165" width="4.5703125" style="351" customWidth="1"/>
    <col min="3166" max="3166" width="0.5703125" style="351" customWidth="1"/>
    <col min="3167" max="3167" width="4.5703125" style="351" customWidth="1"/>
    <col min="3168" max="3168" width="0.5703125" style="351" customWidth="1"/>
    <col min="3169" max="3169" width="4.5703125" style="351" customWidth="1"/>
    <col min="3170" max="3170" width="0.5703125" style="351" customWidth="1"/>
    <col min="3171" max="3171" width="4.5703125" style="351" customWidth="1"/>
    <col min="3172" max="3172" width="0.5703125" style="351" customWidth="1"/>
    <col min="3173" max="3173" width="4.5703125" style="351" customWidth="1"/>
    <col min="3174" max="3174" width="0.5703125" style="351" customWidth="1"/>
    <col min="3175" max="3175" width="4.5703125" style="351" customWidth="1"/>
    <col min="3176" max="3176" width="0.5703125" style="351" customWidth="1"/>
    <col min="3177" max="3177" width="4.42578125" style="351" customWidth="1"/>
    <col min="3178" max="3328" width="8" style="351"/>
    <col min="3329" max="3330" width="0" style="351" hidden="1" customWidth="1"/>
    <col min="3331" max="3331" width="7.42578125" style="351" customWidth="1"/>
    <col min="3332" max="3332" width="43.5703125" style="351" bestFit="1" customWidth="1"/>
    <col min="3333" max="3333" width="8.140625" style="351" customWidth="1"/>
    <col min="3334" max="3334" width="7.85546875" style="351" customWidth="1"/>
    <col min="3335" max="3335" width="1.5703125" style="351" customWidth="1"/>
    <col min="3336" max="3336" width="6" style="351" customWidth="1"/>
    <col min="3337" max="3337" width="1.5703125" style="351" customWidth="1"/>
    <col min="3338" max="3338" width="6.140625" style="351" customWidth="1"/>
    <col min="3339" max="3339" width="1.5703125" style="351" customWidth="1"/>
    <col min="3340" max="3340" width="6.140625" style="351" customWidth="1"/>
    <col min="3341" max="3341" width="1.5703125" style="351" customWidth="1"/>
    <col min="3342" max="3342" width="6.140625" style="351" customWidth="1"/>
    <col min="3343" max="3343" width="1.5703125" style="351" customWidth="1"/>
    <col min="3344" max="3344" width="6" style="351" customWidth="1"/>
    <col min="3345" max="3345" width="1.5703125" style="351" customWidth="1"/>
    <col min="3346" max="3346" width="6" style="351" customWidth="1"/>
    <col min="3347" max="3347" width="1.5703125" style="351" customWidth="1"/>
    <col min="3348" max="3348" width="6" style="351" customWidth="1"/>
    <col min="3349" max="3349" width="1.5703125" style="351" customWidth="1"/>
    <col min="3350" max="3350" width="6" style="351" customWidth="1"/>
    <col min="3351" max="3351" width="1.5703125" style="351" customWidth="1"/>
    <col min="3352" max="3352" width="6" style="351" customWidth="1"/>
    <col min="3353" max="3353" width="1.5703125" style="351" customWidth="1"/>
    <col min="3354" max="3354" width="6" style="351" customWidth="1"/>
    <col min="3355" max="3355" width="1.5703125" style="351" customWidth="1"/>
    <col min="3356" max="3356" width="4.5703125" style="351" bestFit="1" customWidth="1"/>
    <col min="3357" max="3357" width="1.85546875" style="351" customWidth="1"/>
    <col min="3358" max="3358" width="4.5703125" style="351" bestFit="1" customWidth="1"/>
    <col min="3359" max="3359" width="1.42578125" style="351" bestFit="1" customWidth="1"/>
    <col min="3360" max="3360" width="4.5703125" style="351" bestFit="1" customWidth="1"/>
    <col min="3361" max="3361" width="1.42578125" style="351" bestFit="1" customWidth="1"/>
    <col min="3362" max="3362" width="4.5703125" style="351" bestFit="1" customWidth="1"/>
    <col min="3363" max="3363" width="1.42578125" style="351" bestFit="1" customWidth="1"/>
    <col min="3364" max="3364" width="4.5703125" style="351" bestFit="1" customWidth="1"/>
    <col min="3365" max="3365" width="1.42578125" style="351" bestFit="1" customWidth="1"/>
    <col min="3366" max="3366" width="4.5703125" style="351" bestFit="1" customWidth="1"/>
    <col min="3367" max="3367" width="1.42578125" style="351" bestFit="1" customWidth="1"/>
    <col min="3368" max="3368" width="5.85546875" style="351" bestFit="1" customWidth="1"/>
    <col min="3369" max="3369" width="1.42578125" style="351" bestFit="1" customWidth="1"/>
    <col min="3370" max="3370" width="5.85546875" style="351" bestFit="1" customWidth="1"/>
    <col min="3371" max="3371" width="1.42578125" style="351" bestFit="1" customWidth="1"/>
    <col min="3372" max="3372" width="5.85546875" style="351" bestFit="1" customWidth="1"/>
    <col min="3373" max="3373" width="1.42578125" style="351" bestFit="1" customWidth="1"/>
    <col min="3374" max="3374" width="5.85546875" style="351" bestFit="1" customWidth="1"/>
    <col min="3375" max="3375" width="1.42578125" style="351" bestFit="1" customWidth="1"/>
    <col min="3376" max="3376" width="5.85546875" style="351" bestFit="1" customWidth="1"/>
    <col min="3377" max="3377" width="1.42578125" style="351" bestFit="1" customWidth="1"/>
    <col min="3378" max="3378" width="7" style="351" bestFit="1" customWidth="1"/>
    <col min="3379" max="3379" width="1.5703125" style="351" customWidth="1"/>
    <col min="3380" max="3380" width="5.85546875" style="351" bestFit="1" customWidth="1"/>
    <col min="3381" max="3381" width="1.5703125" style="351" customWidth="1"/>
    <col min="3382" max="3382" width="2.5703125" style="351" customWidth="1"/>
    <col min="3383" max="3383" width="3.85546875" style="351" customWidth="1"/>
    <col min="3384" max="3384" width="3" style="351" customWidth="1"/>
    <col min="3385" max="3385" width="25.85546875" style="351" customWidth="1"/>
    <col min="3386" max="3386" width="6.42578125" style="351" customWidth="1"/>
    <col min="3387" max="3387" width="3.85546875" style="351" customWidth="1"/>
    <col min="3388" max="3388" width="1.42578125" style="351" customWidth="1"/>
    <col min="3389" max="3389" width="4.5703125" style="351" customWidth="1"/>
    <col min="3390" max="3390" width="1" style="351" customWidth="1"/>
    <col min="3391" max="3391" width="4.5703125" style="351" customWidth="1"/>
    <col min="3392" max="3392" width="0.5703125" style="351" customWidth="1"/>
    <col min="3393" max="3393" width="4.5703125" style="351" customWidth="1"/>
    <col min="3394" max="3394" width="0.5703125" style="351" customWidth="1"/>
    <col min="3395" max="3395" width="4.5703125" style="351" customWidth="1"/>
    <col min="3396" max="3396" width="0.5703125" style="351" customWidth="1"/>
    <col min="3397" max="3397" width="4.5703125" style="351" customWidth="1"/>
    <col min="3398" max="3398" width="0.5703125" style="351" customWidth="1"/>
    <col min="3399" max="3399" width="4.5703125" style="351" customWidth="1"/>
    <col min="3400" max="3400" width="0.5703125" style="351" customWidth="1"/>
    <col min="3401" max="3401" width="4.5703125" style="351" customWidth="1"/>
    <col min="3402" max="3402" width="0.5703125" style="351" customWidth="1"/>
    <col min="3403" max="3403" width="4.5703125" style="351" customWidth="1"/>
    <col min="3404" max="3404" width="0.5703125" style="351" customWidth="1"/>
    <col min="3405" max="3405" width="4.5703125" style="351" customWidth="1"/>
    <col min="3406" max="3406" width="0.5703125" style="351" customWidth="1"/>
    <col min="3407" max="3407" width="4.5703125" style="351" customWidth="1"/>
    <col min="3408" max="3408" width="0.5703125" style="351" customWidth="1"/>
    <col min="3409" max="3409" width="4.5703125" style="351" customWidth="1"/>
    <col min="3410" max="3410" width="0.5703125" style="351" customWidth="1"/>
    <col min="3411" max="3411" width="4.5703125" style="351" customWidth="1"/>
    <col min="3412" max="3412" width="0.5703125" style="351" customWidth="1"/>
    <col min="3413" max="3413" width="4.5703125" style="351" customWidth="1"/>
    <col min="3414" max="3414" width="0.5703125" style="351" customWidth="1"/>
    <col min="3415" max="3415" width="4.5703125" style="351" customWidth="1"/>
    <col min="3416" max="3416" width="0.5703125" style="351" customWidth="1"/>
    <col min="3417" max="3417" width="4.5703125" style="351" customWidth="1"/>
    <col min="3418" max="3418" width="0.5703125" style="351" customWidth="1"/>
    <col min="3419" max="3419" width="4.5703125" style="351" customWidth="1"/>
    <col min="3420" max="3420" width="0.5703125" style="351" customWidth="1"/>
    <col min="3421" max="3421" width="4.5703125" style="351" customWidth="1"/>
    <col min="3422" max="3422" width="0.5703125" style="351" customWidth="1"/>
    <col min="3423" max="3423" width="4.5703125" style="351" customWidth="1"/>
    <col min="3424" max="3424" width="0.5703125" style="351" customWidth="1"/>
    <col min="3425" max="3425" width="4.5703125" style="351" customWidth="1"/>
    <col min="3426" max="3426" width="0.5703125" style="351" customWidth="1"/>
    <col min="3427" max="3427" width="4.5703125" style="351" customWidth="1"/>
    <col min="3428" max="3428" width="0.5703125" style="351" customWidth="1"/>
    <col min="3429" max="3429" width="4.5703125" style="351" customWidth="1"/>
    <col min="3430" max="3430" width="0.5703125" style="351" customWidth="1"/>
    <col min="3431" max="3431" width="4.5703125" style="351" customWidth="1"/>
    <col min="3432" max="3432" width="0.5703125" style="351" customWidth="1"/>
    <col min="3433" max="3433" width="4.42578125" style="351" customWidth="1"/>
    <col min="3434" max="3584" width="8" style="351"/>
    <col min="3585" max="3586" width="0" style="351" hidden="1" customWidth="1"/>
    <col min="3587" max="3587" width="7.42578125" style="351" customWidth="1"/>
    <col min="3588" max="3588" width="43.5703125" style="351" bestFit="1" customWidth="1"/>
    <col min="3589" max="3589" width="8.140625" style="351" customWidth="1"/>
    <col min="3590" max="3590" width="7.85546875" style="351" customWidth="1"/>
    <col min="3591" max="3591" width="1.5703125" style="351" customWidth="1"/>
    <col min="3592" max="3592" width="6" style="351" customWidth="1"/>
    <col min="3593" max="3593" width="1.5703125" style="351" customWidth="1"/>
    <col min="3594" max="3594" width="6.140625" style="351" customWidth="1"/>
    <col min="3595" max="3595" width="1.5703125" style="351" customWidth="1"/>
    <col min="3596" max="3596" width="6.140625" style="351" customWidth="1"/>
    <col min="3597" max="3597" width="1.5703125" style="351" customWidth="1"/>
    <col min="3598" max="3598" width="6.140625" style="351" customWidth="1"/>
    <col min="3599" max="3599" width="1.5703125" style="351" customWidth="1"/>
    <col min="3600" max="3600" width="6" style="351" customWidth="1"/>
    <col min="3601" max="3601" width="1.5703125" style="351" customWidth="1"/>
    <col min="3602" max="3602" width="6" style="351" customWidth="1"/>
    <col min="3603" max="3603" width="1.5703125" style="351" customWidth="1"/>
    <col min="3604" max="3604" width="6" style="351" customWidth="1"/>
    <col min="3605" max="3605" width="1.5703125" style="351" customWidth="1"/>
    <col min="3606" max="3606" width="6" style="351" customWidth="1"/>
    <col min="3607" max="3607" width="1.5703125" style="351" customWidth="1"/>
    <col min="3608" max="3608" width="6" style="351" customWidth="1"/>
    <col min="3609" max="3609" width="1.5703125" style="351" customWidth="1"/>
    <col min="3610" max="3610" width="6" style="351" customWidth="1"/>
    <col min="3611" max="3611" width="1.5703125" style="351" customWidth="1"/>
    <col min="3612" max="3612" width="4.5703125" style="351" bestFit="1" customWidth="1"/>
    <col min="3613" max="3613" width="1.85546875" style="351" customWidth="1"/>
    <col min="3614" max="3614" width="4.5703125" style="351" bestFit="1" customWidth="1"/>
    <col min="3615" max="3615" width="1.42578125" style="351" bestFit="1" customWidth="1"/>
    <col min="3616" max="3616" width="4.5703125" style="351" bestFit="1" customWidth="1"/>
    <col min="3617" max="3617" width="1.42578125" style="351" bestFit="1" customWidth="1"/>
    <col min="3618" max="3618" width="4.5703125" style="351" bestFit="1" customWidth="1"/>
    <col min="3619" max="3619" width="1.42578125" style="351" bestFit="1" customWidth="1"/>
    <col min="3620" max="3620" width="4.5703125" style="351" bestFit="1" customWidth="1"/>
    <col min="3621" max="3621" width="1.42578125" style="351" bestFit="1" customWidth="1"/>
    <col min="3622" max="3622" width="4.5703125" style="351" bestFit="1" customWidth="1"/>
    <col min="3623" max="3623" width="1.42578125" style="351" bestFit="1" customWidth="1"/>
    <col min="3624" max="3624" width="5.85546875" style="351" bestFit="1" customWidth="1"/>
    <col min="3625" max="3625" width="1.42578125" style="351" bestFit="1" customWidth="1"/>
    <col min="3626" max="3626" width="5.85546875" style="351" bestFit="1" customWidth="1"/>
    <col min="3627" max="3627" width="1.42578125" style="351" bestFit="1" customWidth="1"/>
    <col min="3628" max="3628" width="5.85546875" style="351" bestFit="1" customWidth="1"/>
    <col min="3629" max="3629" width="1.42578125" style="351" bestFit="1" customWidth="1"/>
    <col min="3630" max="3630" width="5.85546875" style="351" bestFit="1" customWidth="1"/>
    <col min="3631" max="3631" width="1.42578125" style="351" bestFit="1" customWidth="1"/>
    <col min="3632" max="3632" width="5.85546875" style="351" bestFit="1" customWidth="1"/>
    <col min="3633" max="3633" width="1.42578125" style="351" bestFit="1" customWidth="1"/>
    <col min="3634" max="3634" width="7" style="351" bestFit="1" customWidth="1"/>
    <col min="3635" max="3635" width="1.5703125" style="351" customWidth="1"/>
    <col min="3636" max="3636" width="5.85546875" style="351" bestFit="1" customWidth="1"/>
    <col min="3637" max="3637" width="1.5703125" style="351" customWidth="1"/>
    <col min="3638" max="3638" width="2.5703125" style="351" customWidth="1"/>
    <col min="3639" max="3639" width="3.85546875" style="351" customWidth="1"/>
    <col min="3640" max="3640" width="3" style="351" customWidth="1"/>
    <col min="3641" max="3641" width="25.85546875" style="351" customWidth="1"/>
    <col min="3642" max="3642" width="6.42578125" style="351" customWidth="1"/>
    <col min="3643" max="3643" width="3.85546875" style="351" customWidth="1"/>
    <col min="3644" max="3644" width="1.42578125" style="351" customWidth="1"/>
    <col min="3645" max="3645" width="4.5703125" style="351" customWidth="1"/>
    <col min="3646" max="3646" width="1" style="351" customWidth="1"/>
    <col min="3647" max="3647" width="4.5703125" style="351" customWidth="1"/>
    <col min="3648" max="3648" width="0.5703125" style="351" customWidth="1"/>
    <col min="3649" max="3649" width="4.5703125" style="351" customWidth="1"/>
    <col min="3650" max="3650" width="0.5703125" style="351" customWidth="1"/>
    <col min="3651" max="3651" width="4.5703125" style="351" customWidth="1"/>
    <col min="3652" max="3652" width="0.5703125" style="351" customWidth="1"/>
    <col min="3653" max="3653" width="4.5703125" style="351" customWidth="1"/>
    <col min="3654" max="3654" width="0.5703125" style="351" customWidth="1"/>
    <col min="3655" max="3655" width="4.5703125" style="351" customWidth="1"/>
    <col min="3656" max="3656" width="0.5703125" style="351" customWidth="1"/>
    <col min="3657" max="3657" width="4.5703125" style="351" customWidth="1"/>
    <col min="3658" max="3658" width="0.5703125" style="351" customWidth="1"/>
    <col min="3659" max="3659" width="4.5703125" style="351" customWidth="1"/>
    <col min="3660" max="3660" width="0.5703125" style="351" customWidth="1"/>
    <col min="3661" max="3661" width="4.5703125" style="351" customWidth="1"/>
    <col min="3662" max="3662" width="0.5703125" style="351" customWidth="1"/>
    <col min="3663" max="3663" width="4.5703125" style="351" customWidth="1"/>
    <col min="3664" max="3664" width="0.5703125" style="351" customWidth="1"/>
    <col min="3665" max="3665" width="4.5703125" style="351" customWidth="1"/>
    <col min="3666" max="3666" width="0.5703125" style="351" customWidth="1"/>
    <col min="3667" max="3667" width="4.5703125" style="351" customWidth="1"/>
    <col min="3668" max="3668" width="0.5703125" style="351" customWidth="1"/>
    <col min="3669" max="3669" width="4.5703125" style="351" customWidth="1"/>
    <col min="3670" max="3670" width="0.5703125" style="351" customWidth="1"/>
    <col min="3671" max="3671" width="4.5703125" style="351" customWidth="1"/>
    <col min="3672" max="3672" width="0.5703125" style="351" customWidth="1"/>
    <col min="3673" max="3673" width="4.5703125" style="351" customWidth="1"/>
    <col min="3674" max="3674" width="0.5703125" style="351" customWidth="1"/>
    <col min="3675" max="3675" width="4.5703125" style="351" customWidth="1"/>
    <col min="3676" max="3676" width="0.5703125" style="351" customWidth="1"/>
    <col min="3677" max="3677" width="4.5703125" style="351" customWidth="1"/>
    <col min="3678" max="3678" width="0.5703125" style="351" customWidth="1"/>
    <col min="3679" max="3679" width="4.5703125" style="351" customWidth="1"/>
    <col min="3680" max="3680" width="0.5703125" style="351" customWidth="1"/>
    <col min="3681" max="3681" width="4.5703125" style="351" customWidth="1"/>
    <col min="3682" max="3682" width="0.5703125" style="351" customWidth="1"/>
    <col min="3683" max="3683" width="4.5703125" style="351" customWidth="1"/>
    <col min="3684" max="3684" width="0.5703125" style="351" customWidth="1"/>
    <col min="3685" max="3685" width="4.5703125" style="351" customWidth="1"/>
    <col min="3686" max="3686" width="0.5703125" style="351" customWidth="1"/>
    <col min="3687" max="3687" width="4.5703125" style="351" customWidth="1"/>
    <col min="3688" max="3688" width="0.5703125" style="351" customWidth="1"/>
    <col min="3689" max="3689" width="4.42578125" style="351" customWidth="1"/>
    <col min="3690" max="3840" width="8" style="351"/>
    <col min="3841" max="3842" width="0" style="351" hidden="1" customWidth="1"/>
    <col min="3843" max="3843" width="7.42578125" style="351" customWidth="1"/>
    <col min="3844" max="3844" width="43.5703125" style="351" bestFit="1" customWidth="1"/>
    <col min="3845" max="3845" width="8.140625" style="351" customWidth="1"/>
    <col min="3846" max="3846" width="7.85546875" style="351" customWidth="1"/>
    <col min="3847" max="3847" width="1.5703125" style="351" customWidth="1"/>
    <col min="3848" max="3848" width="6" style="351" customWidth="1"/>
    <col min="3849" max="3849" width="1.5703125" style="351" customWidth="1"/>
    <col min="3850" max="3850" width="6.140625" style="351" customWidth="1"/>
    <col min="3851" max="3851" width="1.5703125" style="351" customWidth="1"/>
    <col min="3852" max="3852" width="6.140625" style="351" customWidth="1"/>
    <col min="3853" max="3853" width="1.5703125" style="351" customWidth="1"/>
    <col min="3854" max="3854" width="6.140625" style="351" customWidth="1"/>
    <col min="3855" max="3855" width="1.5703125" style="351" customWidth="1"/>
    <col min="3856" max="3856" width="6" style="351" customWidth="1"/>
    <col min="3857" max="3857" width="1.5703125" style="351" customWidth="1"/>
    <col min="3858" max="3858" width="6" style="351" customWidth="1"/>
    <col min="3859" max="3859" width="1.5703125" style="351" customWidth="1"/>
    <col min="3860" max="3860" width="6" style="351" customWidth="1"/>
    <col min="3861" max="3861" width="1.5703125" style="351" customWidth="1"/>
    <col min="3862" max="3862" width="6" style="351" customWidth="1"/>
    <col min="3863" max="3863" width="1.5703125" style="351" customWidth="1"/>
    <col min="3864" max="3864" width="6" style="351" customWidth="1"/>
    <col min="3865" max="3865" width="1.5703125" style="351" customWidth="1"/>
    <col min="3866" max="3866" width="6" style="351" customWidth="1"/>
    <col min="3867" max="3867" width="1.5703125" style="351" customWidth="1"/>
    <col min="3868" max="3868" width="4.5703125" style="351" bestFit="1" customWidth="1"/>
    <col min="3869" max="3869" width="1.85546875" style="351" customWidth="1"/>
    <col min="3870" max="3870" width="4.5703125" style="351" bestFit="1" customWidth="1"/>
    <col min="3871" max="3871" width="1.42578125" style="351" bestFit="1" customWidth="1"/>
    <col min="3872" max="3872" width="4.5703125" style="351" bestFit="1" customWidth="1"/>
    <col min="3873" max="3873" width="1.42578125" style="351" bestFit="1" customWidth="1"/>
    <col min="3874" max="3874" width="4.5703125" style="351" bestFit="1" customWidth="1"/>
    <col min="3875" max="3875" width="1.42578125" style="351" bestFit="1" customWidth="1"/>
    <col min="3876" max="3876" width="4.5703125" style="351" bestFit="1" customWidth="1"/>
    <col min="3877" max="3877" width="1.42578125" style="351" bestFit="1" customWidth="1"/>
    <col min="3878" max="3878" width="4.5703125" style="351" bestFit="1" customWidth="1"/>
    <col min="3879" max="3879" width="1.42578125" style="351" bestFit="1" customWidth="1"/>
    <col min="3880" max="3880" width="5.85546875" style="351" bestFit="1" customWidth="1"/>
    <col min="3881" max="3881" width="1.42578125" style="351" bestFit="1" customWidth="1"/>
    <col min="3882" max="3882" width="5.85546875" style="351" bestFit="1" customWidth="1"/>
    <col min="3883" max="3883" width="1.42578125" style="351" bestFit="1" customWidth="1"/>
    <col min="3884" max="3884" width="5.85546875" style="351" bestFit="1" customWidth="1"/>
    <col min="3885" max="3885" width="1.42578125" style="351" bestFit="1" customWidth="1"/>
    <col min="3886" max="3886" width="5.85546875" style="351" bestFit="1" customWidth="1"/>
    <col min="3887" max="3887" width="1.42578125" style="351" bestFit="1" customWidth="1"/>
    <col min="3888" max="3888" width="5.85546875" style="351" bestFit="1" customWidth="1"/>
    <col min="3889" max="3889" width="1.42578125" style="351" bestFit="1" customWidth="1"/>
    <col min="3890" max="3890" width="7" style="351" bestFit="1" customWidth="1"/>
    <col min="3891" max="3891" width="1.5703125" style="351" customWidth="1"/>
    <col min="3892" max="3892" width="5.85546875" style="351" bestFit="1" customWidth="1"/>
    <col min="3893" max="3893" width="1.5703125" style="351" customWidth="1"/>
    <col min="3894" max="3894" width="2.5703125" style="351" customWidth="1"/>
    <col min="3895" max="3895" width="3.85546875" style="351" customWidth="1"/>
    <col min="3896" max="3896" width="3" style="351" customWidth="1"/>
    <col min="3897" max="3897" width="25.85546875" style="351" customWidth="1"/>
    <col min="3898" max="3898" width="6.42578125" style="351" customWidth="1"/>
    <col min="3899" max="3899" width="3.85546875" style="351" customWidth="1"/>
    <col min="3900" max="3900" width="1.42578125" style="351" customWidth="1"/>
    <col min="3901" max="3901" width="4.5703125" style="351" customWidth="1"/>
    <col min="3902" max="3902" width="1" style="351" customWidth="1"/>
    <col min="3903" max="3903" width="4.5703125" style="351" customWidth="1"/>
    <col min="3904" max="3904" width="0.5703125" style="351" customWidth="1"/>
    <col min="3905" max="3905" width="4.5703125" style="351" customWidth="1"/>
    <col min="3906" max="3906" width="0.5703125" style="351" customWidth="1"/>
    <col min="3907" max="3907" width="4.5703125" style="351" customWidth="1"/>
    <col min="3908" max="3908" width="0.5703125" style="351" customWidth="1"/>
    <col min="3909" max="3909" width="4.5703125" style="351" customWidth="1"/>
    <col min="3910" max="3910" width="0.5703125" style="351" customWidth="1"/>
    <col min="3911" max="3911" width="4.5703125" style="351" customWidth="1"/>
    <col min="3912" max="3912" width="0.5703125" style="351" customWidth="1"/>
    <col min="3913" max="3913" width="4.5703125" style="351" customWidth="1"/>
    <col min="3914" max="3914" width="0.5703125" style="351" customWidth="1"/>
    <col min="3915" max="3915" width="4.5703125" style="351" customWidth="1"/>
    <col min="3916" max="3916" width="0.5703125" style="351" customWidth="1"/>
    <col min="3917" max="3917" width="4.5703125" style="351" customWidth="1"/>
    <col min="3918" max="3918" width="0.5703125" style="351" customWidth="1"/>
    <col min="3919" max="3919" width="4.5703125" style="351" customWidth="1"/>
    <col min="3920" max="3920" width="0.5703125" style="351" customWidth="1"/>
    <col min="3921" max="3921" width="4.5703125" style="351" customWidth="1"/>
    <col min="3922" max="3922" width="0.5703125" style="351" customWidth="1"/>
    <col min="3923" max="3923" width="4.5703125" style="351" customWidth="1"/>
    <col min="3924" max="3924" width="0.5703125" style="351" customWidth="1"/>
    <col min="3925" max="3925" width="4.5703125" style="351" customWidth="1"/>
    <col min="3926" max="3926" width="0.5703125" style="351" customWidth="1"/>
    <col min="3927" max="3927" width="4.5703125" style="351" customWidth="1"/>
    <col min="3928" max="3928" width="0.5703125" style="351" customWidth="1"/>
    <col min="3929" max="3929" width="4.5703125" style="351" customWidth="1"/>
    <col min="3930" max="3930" width="0.5703125" style="351" customWidth="1"/>
    <col min="3931" max="3931" width="4.5703125" style="351" customWidth="1"/>
    <col min="3932" max="3932" width="0.5703125" style="351" customWidth="1"/>
    <col min="3933" max="3933" width="4.5703125" style="351" customWidth="1"/>
    <col min="3934" max="3934" width="0.5703125" style="351" customWidth="1"/>
    <col min="3935" max="3935" width="4.5703125" style="351" customWidth="1"/>
    <col min="3936" max="3936" width="0.5703125" style="351" customWidth="1"/>
    <col min="3937" max="3937" width="4.5703125" style="351" customWidth="1"/>
    <col min="3938" max="3938" width="0.5703125" style="351" customWidth="1"/>
    <col min="3939" max="3939" width="4.5703125" style="351" customWidth="1"/>
    <col min="3940" max="3940" width="0.5703125" style="351" customWidth="1"/>
    <col min="3941" max="3941" width="4.5703125" style="351" customWidth="1"/>
    <col min="3942" max="3942" width="0.5703125" style="351" customWidth="1"/>
    <col min="3943" max="3943" width="4.5703125" style="351" customWidth="1"/>
    <col min="3944" max="3944" width="0.5703125" style="351" customWidth="1"/>
    <col min="3945" max="3945" width="4.42578125" style="351" customWidth="1"/>
    <col min="3946" max="4096" width="8" style="351"/>
    <col min="4097" max="4098" width="0" style="351" hidden="1" customWidth="1"/>
    <col min="4099" max="4099" width="7.42578125" style="351" customWidth="1"/>
    <col min="4100" max="4100" width="43.5703125" style="351" bestFit="1" customWidth="1"/>
    <col min="4101" max="4101" width="8.140625" style="351" customWidth="1"/>
    <col min="4102" max="4102" width="7.85546875" style="351" customWidth="1"/>
    <col min="4103" max="4103" width="1.5703125" style="351" customWidth="1"/>
    <col min="4104" max="4104" width="6" style="351" customWidth="1"/>
    <col min="4105" max="4105" width="1.5703125" style="351" customWidth="1"/>
    <col min="4106" max="4106" width="6.140625" style="351" customWidth="1"/>
    <col min="4107" max="4107" width="1.5703125" style="351" customWidth="1"/>
    <col min="4108" max="4108" width="6.140625" style="351" customWidth="1"/>
    <col min="4109" max="4109" width="1.5703125" style="351" customWidth="1"/>
    <col min="4110" max="4110" width="6.140625" style="351" customWidth="1"/>
    <col min="4111" max="4111" width="1.5703125" style="351" customWidth="1"/>
    <col min="4112" max="4112" width="6" style="351" customWidth="1"/>
    <col min="4113" max="4113" width="1.5703125" style="351" customWidth="1"/>
    <col min="4114" max="4114" width="6" style="351" customWidth="1"/>
    <col min="4115" max="4115" width="1.5703125" style="351" customWidth="1"/>
    <col min="4116" max="4116" width="6" style="351" customWidth="1"/>
    <col min="4117" max="4117" width="1.5703125" style="351" customWidth="1"/>
    <col min="4118" max="4118" width="6" style="351" customWidth="1"/>
    <col min="4119" max="4119" width="1.5703125" style="351" customWidth="1"/>
    <col min="4120" max="4120" width="6" style="351" customWidth="1"/>
    <col min="4121" max="4121" width="1.5703125" style="351" customWidth="1"/>
    <col min="4122" max="4122" width="6" style="351" customWidth="1"/>
    <col min="4123" max="4123" width="1.5703125" style="351" customWidth="1"/>
    <col min="4124" max="4124" width="4.5703125" style="351" bestFit="1" customWidth="1"/>
    <col min="4125" max="4125" width="1.85546875" style="351" customWidth="1"/>
    <col min="4126" max="4126" width="4.5703125" style="351" bestFit="1" customWidth="1"/>
    <col min="4127" max="4127" width="1.42578125" style="351" bestFit="1" customWidth="1"/>
    <col min="4128" max="4128" width="4.5703125" style="351" bestFit="1" customWidth="1"/>
    <col min="4129" max="4129" width="1.42578125" style="351" bestFit="1" customWidth="1"/>
    <col min="4130" max="4130" width="4.5703125" style="351" bestFit="1" customWidth="1"/>
    <col min="4131" max="4131" width="1.42578125" style="351" bestFit="1" customWidth="1"/>
    <col min="4132" max="4132" width="4.5703125" style="351" bestFit="1" customWidth="1"/>
    <col min="4133" max="4133" width="1.42578125" style="351" bestFit="1" customWidth="1"/>
    <col min="4134" max="4134" width="4.5703125" style="351" bestFit="1" customWidth="1"/>
    <col min="4135" max="4135" width="1.42578125" style="351" bestFit="1" customWidth="1"/>
    <col min="4136" max="4136" width="5.85546875" style="351" bestFit="1" customWidth="1"/>
    <col min="4137" max="4137" width="1.42578125" style="351" bestFit="1" customWidth="1"/>
    <col min="4138" max="4138" width="5.85546875" style="351" bestFit="1" customWidth="1"/>
    <col min="4139" max="4139" width="1.42578125" style="351" bestFit="1" customWidth="1"/>
    <col min="4140" max="4140" width="5.85546875" style="351" bestFit="1" customWidth="1"/>
    <col min="4141" max="4141" width="1.42578125" style="351" bestFit="1" customWidth="1"/>
    <col min="4142" max="4142" width="5.85546875" style="351" bestFit="1" customWidth="1"/>
    <col min="4143" max="4143" width="1.42578125" style="351" bestFit="1" customWidth="1"/>
    <col min="4144" max="4144" width="5.85546875" style="351" bestFit="1" customWidth="1"/>
    <col min="4145" max="4145" width="1.42578125" style="351" bestFit="1" customWidth="1"/>
    <col min="4146" max="4146" width="7" style="351" bestFit="1" customWidth="1"/>
    <col min="4147" max="4147" width="1.5703125" style="351" customWidth="1"/>
    <col min="4148" max="4148" width="5.85546875" style="351" bestFit="1" customWidth="1"/>
    <col min="4149" max="4149" width="1.5703125" style="351" customWidth="1"/>
    <col min="4150" max="4150" width="2.5703125" style="351" customWidth="1"/>
    <col min="4151" max="4151" width="3.85546875" style="351" customWidth="1"/>
    <col min="4152" max="4152" width="3" style="351" customWidth="1"/>
    <col min="4153" max="4153" width="25.85546875" style="351" customWidth="1"/>
    <col min="4154" max="4154" width="6.42578125" style="351" customWidth="1"/>
    <col min="4155" max="4155" width="3.85546875" style="351" customWidth="1"/>
    <col min="4156" max="4156" width="1.42578125" style="351" customWidth="1"/>
    <col min="4157" max="4157" width="4.5703125" style="351" customWidth="1"/>
    <col min="4158" max="4158" width="1" style="351" customWidth="1"/>
    <col min="4159" max="4159" width="4.5703125" style="351" customWidth="1"/>
    <col min="4160" max="4160" width="0.5703125" style="351" customWidth="1"/>
    <col min="4161" max="4161" width="4.5703125" style="351" customWidth="1"/>
    <col min="4162" max="4162" width="0.5703125" style="351" customWidth="1"/>
    <col min="4163" max="4163" width="4.5703125" style="351" customWidth="1"/>
    <col min="4164" max="4164" width="0.5703125" style="351" customWidth="1"/>
    <col min="4165" max="4165" width="4.5703125" style="351" customWidth="1"/>
    <col min="4166" max="4166" width="0.5703125" style="351" customWidth="1"/>
    <col min="4167" max="4167" width="4.5703125" style="351" customWidth="1"/>
    <col min="4168" max="4168" width="0.5703125" style="351" customWidth="1"/>
    <col min="4169" max="4169" width="4.5703125" style="351" customWidth="1"/>
    <col min="4170" max="4170" width="0.5703125" style="351" customWidth="1"/>
    <col min="4171" max="4171" width="4.5703125" style="351" customWidth="1"/>
    <col min="4172" max="4172" width="0.5703125" style="351" customWidth="1"/>
    <col min="4173" max="4173" width="4.5703125" style="351" customWidth="1"/>
    <col min="4174" max="4174" width="0.5703125" style="351" customWidth="1"/>
    <col min="4175" max="4175" width="4.5703125" style="351" customWidth="1"/>
    <col min="4176" max="4176" width="0.5703125" style="351" customWidth="1"/>
    <col min="4177" max="4177" width="4.5703125" style="351" customWidth="1"/>
    <col min="4178" max="4178" width="0.5703125" style="351" customWidth="1"/>
    <col min="4179" max="4179" width="4.5703125" style="351" customWidth="1"/>
    <col min="4180" max="4180" width="0.5703125" style="351" customWidth="1"/>
    <col min="4181" max="4181" width="4.5703125" style="351" customWidth="1"/>
    <col min="4182" max="4182" width="0.5703125" style="351" customWidth="1"/>
    <col min="4183" max="4183" width="4.5703125" style="351" customWidth="1"/>
    <col min="4184" max="4184" width="0.5703125" style="351" customWidth="1"/>
    <col min="4185" max="4185" width="4.5703125" style="351" customWidth="1"/>
    <col min="4186" max="4186" width="0.5703125" style="351" customWidth="1"/>
    <col min="4187" max="4187" width="4.5703125" style="351" customWidth="1"/>
    <col min="4188" max="4188" width="0.5703125" style="351" customWidth="1"/>
    <col min="4189" max="4189" width="4.5703125" style="351" customWidth="1"/>
    <col min="4190" max="4190" width="0.5703125" style="351" customWidth="1"/>
    <col min="4191" max="4191" width="4.5703125" style="351" customWidth="1"/>
    <col min="4192" max="4192" width="0.5703125" style="351" customWidth="1"/>
    <col min="4193" max="4193" width="4.5703125" style="351" customWidth="1"/>
    <col min="4194" max="4194" width="0.5703125" style="351" customWidth="1"/>
    <col min="4195" max="4195" width="4.5703125" style="351" customWidth="1"/>
    <col min="4196" max="4196" width="0.5703125" style="351" customWidth="1"/>
    <col min="4197" max="4197" width="4.5703125" style="351" customWidth="1"/>
    <col min="4198" max="4198" width="0.5703125" style="351" customWidth="1"/>
    <col min="4199" max="4199" width="4.5703125" style="351" customWidth="1"/>
    <col min="4200" max="4200" width="0.5703125" style="351" customWidth="1"/>
    <col min="4201" max="4201" width="4.42578125" style="351" customWidth="1"/>
    <col min="4202" max="4352" width="8" style="351"/>
    <col min="4353" max="4354" width="0" style="351" hidden="1" customWidth="1"/>
    <col min="4355" max="4355" width="7.42578125" style="351" customWidth="1"/>
    <col min="4356" max="4356" width="43.5703125" style="351" bestFit="1" customWidth="1"/>
    <col min="4357" max="4357" width="8.140625" style="351" customWidth="1"/>
    <col min="4358" max="4358" width="7.85546875" style="351" customWidth="1"/>
    <col min="4359" max="4359" width="1.5703125" style="351" customWidth="1"/>
    <col min="4360" max="4360" width="6" style="351" customWidth="1"/>
    <col min="4361" max="4361" width="1.5703125" style="351" customWidth="1"/>
    <col min="4362" max="4362" width="6.140625" style="351" customWidth="1"/>
    <col min="4363" max="4363" width="1.5703125" style="351" customWidth="1"/>
    <col min="4364" max="4364" width="6.140625" style="351" customWidth="1"/>
    <col min="4365" max="4365" width="1.5703125" style="351" customWidth="1"/>
    <col min="4366" max="4366" width="6.140625" style="351" customWidth="1"/>
    <col min="4367" max="4367" width="1.5703125" style="351" customWidth="1"/>
    <col min="4368" max="4368" width="6" style="351" customWidth="1"/>
    <col min="4369" max="4369" width="1.5703125" style="351" customWidth="1"/>
    <col min="4370" max="4370" width="6" style="351" customWidth="1"/>
    <col min="4371" max="4371" width="1.5703125" style="351" customWidth="1"/>
    <col min="4372" max="4372" width="6" style="351" customWidth="1"/>
    <col min="4373" max="4373" width="1.5703125" style="351" customWidth="1"/>
    <col min="4374" max="4374" width="6" style="351" customWidth="1"/>
    <col min="4375" max="4375" width="1.5703125" style="351" customWidth="1"/>
    <col min="4376" max="4376" width="6" style="351" customWidth="1"/>
    <col min="4377" max="4377" width="1.5703125" style="351" customWidth="1"/>
    <col min="4378" max="4378" width="6" style="351" customWidth="1"/>
    <col min="4379" max="4379" width="1.5703125" style="351" customWidth="1"/>
    <col min="4380" max="4380" width="4.5703125" style="351" bestFit="1" customWidth="1"/>
    <col min="4381" max="4381" width="1.85546875" style="351" customWidth="1"/>
    <col min="4382" max="4382" width="4.5703125" style="351" bestFit="1" customWidth="1"/>
    <col min="4383" max="4383" width="1.42578125" style="351" bestFit="1" customWidth="1"/>
    <col min="4384" max="4384" width="4.5703125" style="351" bestFit="1" customWidth="1"/>
    <col min="4385" max="4385" width="1.42578125" style="351" bestFit="1" customWidth="1"/>
    <col min="4386" max="4386" width="4.5703125" style="351" bestFit="1" customWidth="1"/>
    <col min="4387" max="4387" width="1.42578125" style="351" bestFit="1" customWidth="1"/>
    <col min="4388" max="4388" width="4.5703125" style="351" bestFit="1" customWidth="1"/>
    <col min="4389" max="4389" width="1.42578125" style="351" bestFit="1" customWidth="1"/>
    <col min="4390" max="4390" width="4.5703125" style="351" bestFit="1" customWidth="1"/>
    <col min="4391" max="4391" width="1.42578125" style="351" bestFit="1" customWidth="1"/>
    <col min="4392" max="4392" width="5.85546875" style="351" bestFit="1" customWidth="1"/>
    <col min="4393" max="4393" width="1.42578125" style="351" bestFit="1" customWidth="1"/>
    <col min="4394" max="4394" width="5.85546875" style="351" bestFit="1" customWidth="1"/>
    <col min="4395" max="4395" width="1.42578125" style="351" bestFit="1" customWidth="1"/>
    <col min="4396" max="4396" width="5.85546875" style="351" bestFit="1" customWidth="1"/>
    <col min="4397" max="4397" width="1.42578125" style="351" bestFit="1" customWidth="1"/>
    <col min="4398" max="4398" width="5.85546875" style="351" bestFit="1" customWidth="1"/>
    <col min="4399" max="4399" width="1.42578125" style="351" bestFit="1" customWidth="1"/>
    <col min="4400" max="4400" width="5.85546875" style="351" bestFit="1" customWidth="1"/>
    <col min="4401" max="4401" width="1.42578125" style="351" bestFit="1" customWidth="1"/>
    <col min="4402" max="4402" width="7" style="351" bestFit="1" customWidth="1"/>
    <col min="4403" max="4403" width="1.5703125" style="351" customWidth="1"/>
    <col min="4404" max="4404" width="5.85546875" style="351" bestFit="1" customWidth="1"/>
    <col min="4405" max="4405" width="1.5703125" style="351" customWidth="1"/>
    <col min="4406" max="4406" width="2.5703125" style="351" customWidth="1"/>
    <col min="4407" max="4407" width="3.85546875" style="351" customWidth="1"/>
    <col min="4408" max="4408" width="3" style="351" customWidth="1"/>
    <col min="4409" max="4409" width="25.85546875" style="351" customWidth="1"/>
    <col min="4410" max="4410" width="6.42578125" style="351" customWidth="1"/>
    <col min="4411" max="4411" width="3.85546875" style="351" customWidth="1"/>
    <col min="4412" max="4412" width="1.42578125" style="351" customWidth="1"/>
    <col min="4413" max="4413" width="4.5703125" style="351" customWidth="1"/>
    <col min="4414" max="4414" width="1" style="351" customWidth="1"/>
    <col min="4415" max="4415" width="4.5703125" style="351" customWidth="1"/>
    <col min="4416" max="4416" width="0.5703125" style="351" customWidth="1"/>
    <col min="4417" max="4417" width="4.5703125" style="351" customWidth="1"/>
    <col min="4418" max="4418" width="0.5703125" style="351" customWidth="1"/>
    <col min="4419" max="4419" width="4.5703125" style="351" customWidth="1"/>
    <col min="4420" max="4420" width="0.5703125" style="351" customWidth="1"/>
    <col min="4421" max="4421" width="4.5703125" style="351" customWidth="1"/>
    <col min="4422" max="4422" width="0.5703125" style="351" customWidth="1"/>
    <col min="4423" max="4423" width="4.5703125" style="351" customWidth="1"/>
    <col min="4424" max="4424" width="0.5703125" style="351" customWidth="1"/>
    <col min="4425" max="4425" width="4.5703125" style="351" customWidth="1"/>
    <col min="4426" max="4426" width="0.5703125" style="351" customWidth="1"/>
    <col min="4427" max="4427" width="4.5703125" style="351" customWidth="1"/>
    <col min="4428" max="4428" width="0.5703125" style="351" customWidth="1"/>
    <col min="4429" max="4429" width="4.5703125" style="351" customWidth="1"/>
    <col min="4430" max="4430" width="0.5703125" style="351" customWidth="1"/>
    <col min="4431" max="4431" width="4.5703125" style="351" customWidth="1"/>
    <col min="4432" max="4432" width="0.5703125" style="351" customWidth="1"/>
    <col min="4433" max="4433" width="4.5703125" style="351" customWidth="1"/>
    <col min="4434" max="4434" width="0.5703125" style="351" customWidth="1"/>
    <col min="4435" max="4435" width="4.5703125" style="351" customWidth="1"/>
    <col min="4436" max="4436" width="0.5703125" style="351" customWidth="1"/>
    <col min="4437" max="4437" width="4.5703125" style="351" customWidth="1"/>
    <col min="4438" max="4438" width="0.5703125" style="351" customWidth="1"/>
    <col min="4439" max="4439" width="4.5703125" style="351" customWidth="1"/>
    <col min="4440" max="4440" width="0.5703125" style="351" customWidth="1"/>
    <col min="4441" max="4441" width="4.5703125" style="351" customWidth="1"/>
    <col min="4442" max="4442" width="0.5703125" style="351" customWidth="1"/>
    <col min="4443" max="4443" width="4.5703125" style="351" customWidth="1"/>
    <col min="4444" max="4444" width="0.5703125" style="351" customWidth="1"/>
    <col min="4445" max="4445" width="4.5703125" style="351" customWidth="1"/>
    <col min="4446" max="4446" width="0.5703125" style="351" customWidth="1"/>
    <col min="4447" max="4447" width="4.5703125" style="351" customWidth="1"/>
    <col min="4448" max="4448" width="0.5703125" style="351" customWidth="1"/>
    <col min="4449" max="4449" width="4.5703125" style="351" customWidth="1"/>
    <col min="4450" max="4450" width="0.5703125" style="351" customWidth="1"/>
    <col min="4451" max="4451" width="4.5703125" style="351" customWidth="1"/>
    <col min="4452" max="4452" width="0.5703125" style="351" customWidth="1"/>
    <col min="4453" max="4453" width="4.5703125" style="351" customWidth="1"/>
    <col min="4454" max="4454" width="0.5703125" style="351" customWidth="1"/>
    <col min="4455" max="4455" width="4.5703125" style="351" customWidth="1"/>
    <col min="4456" max="4456" width="0.5703125" style="351" customWidth="1"/>
    <col min="4457" max="4457" width="4.42578125" style="351" customWidth="1"/>
    <col min="4458" max="4608" width="8" style="351"/>
    <col min="4609" max="4610" width="0" style="351" hidden="1" customWidth="1"/>
    <col min="4611" max="4611" width="7.42578125" style="351" customWidth="1"/>
    <col min="4612" max="4612" width="43.5703125" style="351" bestFit="1" customWidth="1"/>
    <col min="4613" max="4613" width="8.140625" style="351" customWidth="1"/>
    <col min="4614" max="4614" width="7.85546875" style="351" customWidth="1"/>
    <col min="4615" max="4615" width="1.5703125" style="351" customWidth="1"/>
    <col min="4616" max="4616" width="6" style="351" customWidth="1"/>
    <col min="4617" max="4617" width="1.5703125" style="351" customWidth="1"/>
    <col min="4618" max="4618" width="6.140625" style="351" customWidth="1"/>
    <col min="4619" max="4619" width="1.5703125" style="351" customWidth="1"/>
    <col min="4620" max="4620" width="6.140625" style="351" customWidth="1"/>
    <col min="4621" max="4621" width="1.5703125" style="351" customWidth="1"/>
    <col min="4622" max="4622" width="6.140625" style="351" customWidth="1"/>
    <col min="4623" max="4623" width="1.5703125" style="351" customWidth="1"/>
    <col min="4624" max="4624" width="6" style="351" customWidth="1"/>
    <col min="4625" max="4625" width="1.5703125" style="351" customWidth="1"/>
    <col min="4626" max="4626" width="6" style="351" customWidth="1"/>
    <col min="4627" max="4627" width="1.5703125" style="351" customWidth="1"/>
    <col min="4628" max="4628" width="6" style="351" customWidth="1"/>
    <col min="4629" max="4629" width="1.5703125" style="351" customWidth="1"/>
    <col min="4630" max="4630" width="6" style="351" customWidth="1"/>
    <col min="4631" max="4631" width="1.5703125" style="351" customWidth="1"/>
    <col min="4632" max="4632" width="6" style="351" customWidth="1"/>
    <col min="4633" max="4633" width="1.5703125" style="351" customWidth="1"/>
    <col min="4634" max="4634" width="6" style="351" customWidth="1"/>
    <col min="4635" max="4635" width="1.5703125" style="351" customWidth="1"/>
    <col min="4636" max="4636" width="4.5703125" style="351" bestFit="1" customWidth="1"/>
    <col min="4637" max="4637" width="1.85546875" style="351" customWidth="1"/>
    <col min="4638" max="4638" width="4.5703125" style="351" bestFit="1" customWidth="1"/>
    <col min="4639" max="4639" width="1.42578125" style="351" bestFit="1" customWidth="1"/>
    <col min="4640" max="4640" width="4.5703125" style="351" bestFit="1" customWidth="1"/>
    <col min="4641" max="4641" width="1.42578125" style="351" bestFit="1" customWidth="1"/>
    <col min="4642" max="4642" width="4.5703125" style="351" bestFit="1" customWidth="1"/>
    <col min="4643" max="4643" width="1.42578125" style="351" bestFit="1" customWidth="1"/>
    <col min="4644" max="4644" width="4.5703125" style="351" bestFit="1" customWidth="1"/>
    <col min="4645" max="4645" width="1.42578125" style="351" bestFit="1" customWidth="1"/>
    <col min="4646" max="4646" width="4.5703125" style="351" bestFit="1" customWidth="1"/>
    <col min="4647" max="4647" width="1.42578125" style="351" bestFit="1" customWidth="1"/>
    <col min="4648" max="4648" width="5.85546875" style="351" bestFit="1" customWidth="1"/>
    <col min="4649" max="4649" width="1.42578125" style="351" bestFit="1" customWidth="1"/>
    <col min="4650" max="4650" width="5.85546875" style="351" bestFit="1" customWidth="1"/>
    <col min="4651" max="4651" width="1.42578125" style="351" bestFit="1" customWidth="1"/>
    <col min="4652" max="4652" width="5.85546875" style="351" bestFit="1" customWidth="1"/>
    <col min="4653" max="4653" width="1.42578125" style="351" bestFit="1" customWidth="1"/>
    <col min="4654" max="4654" width="5.85546875" style="351" bestFit="1" customWidth="1"/>
    <col min="4655" max="4655" width="1.42578125" style="351" bestFit="1" customWidth="1"/>
    <col min="4656" max="4656" width="5.85546875" style="351" bestFit="1" customWidth="1"/>
    <col min="4657" max="4657" width="1.42578125" style="351" bestFit="1" customWidth="1"/>
    <col min="4658" max="4658" width="7" style="351" bestFit="1" customWidth="1"/>
    <col min="4659" max="4659" width="1.5703125" style="351" customWidth="1"/>
    <col min="4660" max="4660" width="5.85546875" style="351" bestFit="1" customWidth="1"/>
    <col min="4661" max="4661" width="1.5703125" style="351" customWidth="1"/>
    <col min="4662" max="4662" width="2.5703125" style="351" customWidth="1"/>
    <col min="4663" max="4663" width="3.85546875" style="351" customWidth="1"/>
    <col min="4664" max="4664" width="3" style="351" customWidth="1"/>
    <col min="4665" max="4665" width="25.85546875" style="351" customWidth="1"/>
    <col min="4666" max="4666" width="6.42578125" style="351" customWidth="1"/>
    <col min="4667" max="4667" width="3.85546875" style="351" customWidth="1"/>
    <col min="4668" max="4668" width="1.42578125" style="351" customWidth="1"/>
    <col min="4669" max="4669" width="4.5703125" style="351" customWidth="1"/>
    <col min="4670" max="4670" width="1" style="351" customWidth="1"/>
    <col min="4671" max="4671" width="4.5703125" style="351" customWidth="1"/>
    <col min="4672" max="4672" width="0.5703125" style="351" customWidth="1"/>
    <col min="4673" max="4673" width="4.5703125" style="351" customWidth="1"/>
    <col min="4674" max="4674" width="0.5703125" style="351" customWidth="1"/>
    <col min="4675" max="4675" width="4.5703125" style="351" customWidth="1"/>
    <col min="4676" max="4676" width="0.5703125" style="351" customWidth="1"/>
    <col min="4677" max="4677" width="4.5703125" style="351" customWidth="1"/>
    <col min="4678" max="4678" width="0.5703125" style="351" customWidth="1"/>
    <col min="4679" max="4679" width="4.5703125" style="351" customWidth="1"/>
    <col min="4680" max="4680" width="0.5703125" style="351" customWidth="1"/>
    <col min="4681" max="4681" width="4.5703125" style="351" customWidth="1"/>
    <col min="4682" max="4682" width="0.5703125" style="351" customWidth="1"/>
    <col min="4683" max="4683" width="4.5703125" style="351" customWidth="1"/>
    <col min="4684" max="4684" width="0.5703125" style="351" customWidth="1"/>
    <col min="4685" max="4685" width="4.5703125" style="351" customWidth="1"/>
    <col min="4686" max="4686" width="0.5703125" style="351" customWidth="1"/>
    <col min="4687" max="4687" width="4.5703125" style="351" customWidth="1"/>
    <col min="4688" max="4688" width="0.5703125" style="351" customWidth="1"/>
    <col min="4689" max="4689" width="4.5703125" style="351" customWidth="1"/>
    <col min="4690" max="4690" width="0.5703125" style="351" customWidth="1"/>
    <col min="4691" max="4691" width="4.5703125" style="351" customWidth="1"/>
    <col min="4692" max="4692" width="0.5703125" style="351" customWidth="1"/>
    <col min="4693" max="4693" width="4.5703125" style="351" customWidth="1"/>
    <col min="4694" max="4694" width="0.5703125" style="351" customWidth="1"/>
    <col min="4695" max="4695" width="4.5703125" style="351" customWidth="1"/>
    <col min="4696" max="4696" width="0.5703125" style="351" customWidth="1"/>
    <col min="4697" max="4697" width="4.5703125" style="351" customWidth="1"/>
    <col min="4698" max="4698" width="0.5703125" style="351" customWidth="1"/>
    <col min="4699" max="4699" width="4.5703125" style="351" customWidth="1"/>
    <col min="4700" max="4700" width="0.5703125" style="351" customWidth="1"/>
    <col min="4701" max="4701" width="4.5703125" style="351" customWidth="1"/>
    <col min="4702" max="4702" width="0.5703125" style="351" customWidth="1"/>
    <col min="4703" max="4703" width="4.5703125" style="351" customWidth="1"/>
    <col min="4704" max="4704" width="0.5703125" style="351" customWidth="1"/>
    <col min="4705" max="4705" width="4.5703125" style="351" customWidth="1"/>
    <col min="4706" max="4706" width="0.5703125" style="351" customWidth="1"/>
    <col min="4707" max="4707" width="4.5703125" style="351" customWidth="1"/>
    <col min="4708" max="4708" width="0.5703125" style="351" customWidth="1"/>
    <col min="4709" max="4709" width="4.5703125" style="351" customWidth="1"/>
    <col min="4710" max="4710" width="0.5703125" style="351" customWidth="1"/>
    <col min="4711" max="4711" width="4.5703125" style="351" customWidth="1"/>
    <col min="4712" max="4712" width="0.5703125" style="351" customWidth="1"/>
    <col min="4713" max="4713" width="4.42578125" style="351" customWidth="1"/>
    <col min="4714" max="4864" width="8" style="351"/>
    <col min="4865" max="4866" width="0" style="351" hidden="1" customWidth="1"/>
    <col min="4867" max="4867" width="7.42578125" style="351" customWidth="1"/>
    <col min="4868" max="4868" width="43.5703125" style="351" bestFit="1" customWidth="1"/>
    <col min="4869" max="4869" width="8.140625" style="351" customWidth="1"/>
    <col min="4870" max="4870" width="7.85546875" style="351" customWidth="1"/>
    <col min="4871" max="4871" width="1.5703125" style="351" customWidth="1"/>
    <col min="4872" max="4872" width="6" style="351" customWidth="1"/>
    <col min="4873" max="4873" width="1.5703125" style="351" customWidth="1"/>
    <col min="4874" max="4874" width="6.140625" style="351" customWidth="1"/>
    <col min="4875" max="4875" width="1.5703125" style="351" customWidth="1"/>
    <col min="4876" max="4876" width="6.140625" style="351" customWidth="1"/>
    <col min="4877" max="4877" width="1.5703125" style="351" customWidth="1"/>
    <col min="4878" max="4878" width="6.140625" style="351" customWidth="1"/>
    <col min="4879" max="4879" width="1.5703125" style="351" customWidth="1"/>
    <col min="4880" max="4880" width="6" style="351" customWidth="1"/>
    <col min="4881" max="4881" width="1.5703125" style="351" customWidth="1"/>
    <col min="4882" max="4882" width="6" style="351" customWidth="1"/>
    <col min="4883" max="4883" width="1.5703125" style="351" customWidth="1"/>
    <col min="4884" max="4884" width="6" style="351" customWidth="1"/>
    <col min="4885" max="4885" width="1.5703125" style="351" customWidth="1"/>
    <col min="4886" max="4886" width="6" style="351" customWidth="1"/>
    <col min="4887" max="4887" width="1.5703125" style="351" customWidth="1"/>
    <col min="4888" max="4888" width="6" style="351" customWidth="1"/>
    <col min="4889" max="4889" width="1.5703125" style="351" customWidth="1"/>
    <col min="4890" max="4890" width="6" style="351" customWidth="1"/>
    <col min="4891" max="4891" width="1.5703125" style="351" customWidth="1"/>
    <col min="4892" max="4892" width="4.5703125" style="351" bestFit="1" customWidth="1"/>
    <col min="4893" max="4893" width="1.85546875" style="351" customWidth="1"/>
    <col min="4894" max="4894" width="4.5703125" style="351" bestFit="1" customWidth="1"/>
    <col min="4895" max="4895" width="1.42578125" style="351" bestFit="1" customWidth="1"/>
    <col min="4896" max="4896" width="4.5703125" style="351" bestFit="1" customWidth="1"/>
    <col min="4897" max="4897" width="1.42578125" style="351" bestFit="1" customWidth="1"/>
    <col min="4898" max="4898" width="4.5703125" style="351" bestFit="1" customWidth="1"/>
    <col min="4899" max="4899" width="1.42578125" style="351" bestFit="1" customWidth="1"/>
    <col min="4900" max="4900" width="4.5703125" style="351" bestFit="1" customWidth="1"/>
    <col min="4901" max="4901" width="1.42578125" style="351" bestFit="1" customWidth="1"/>
    <col min="4902" max="4902" width="4.5703125" style="351" bestFit="1" customWidth="1"/>
    <col min="4903" max="4903" width="1.42578125" style="351" bestFit="1" customWidth="1"/>
    <col min="4904" max="4904" width="5.85546875" style="351" bestFit="1" customWidth="1"/>
    <col min="4905" max="4905" width="1.42578125" style="351" bestFit="1" customWidth="1"/>
    <col min="4906" max="4906" width="5.85546875" style="351" bestFit="1" customWidth="1"/>
    <col min="4907" max="4907" width="1.42578125" style="351" bestFit="1" customWidth="1"/>
    <col min="4908" max="4908" width="5.85546875" style="351" bestFit="1" customWidth="1"/>
    <col min="4909" max="4909" width="1.42578125" style="351" bestFit="1" customWidth="1"/>
    <col min="4910" max="4910" width="5.85546875" style="351" bestFit="1" customWidth="1"/>
    <col min="4911" max="4911" width="1.42578125" style="351" bestFit="1" customWidth="1"/>
    <col min="4912" max="4912" width="5.85546875" style="351" bestFit="1" customWidth="1"/>
    <col min="4913" max="4913" width="1.42578125" style="351" bestFit="1" customWidth="1"/>
    <col min="4914" max="4914" width="7" style="351" bestFit="1" customWidth="1"/>
    <col min="4915" max="4915" width="1.5703125" style="351" customWidth="1"/>
    <col min="4916" max="4916" width="5.85546875" style="351" bestFit="1" customWidth="1"/>
    <col min="4917" max="4917" width="1.5703125" style="351" customWidth="1"/>
    <col min="4918" max="4918" width="2.5703125" style="351" customWidth="1"/>
    <col min="4919" max="4919" width="3.85546875" style="351" customWidth="1"/>
    <col min="4920" max="4920" width="3" style="351" customWidth="1"/>
    <col min="4921" max="4921" width="25.85546875" style="351" customWidth="1"/>
    <col min="4922" max="4922" width="6.42578125" style="351" customWidth="1"/>
    <col min="4923" max="4923" width="3.85546875" style="351" customWidth="1"/>
    <col min="4924" max="4924" width="1.42578125" style="351" customWidth="1"/>
    <col min="4925" max="4925" width="4.5703125" style="351" customWidth="1"/>
    <col min="4926" max="4926" width="1" style="351" customWidth="1"/>
    <col min="4927" max="4927" width="4.5703125" style="351" customWidth="1"/>
    <col min="4928" max="4928" width="0.5703125" style="351" customWidth="1"/>
    <col min="4929" max="4929" width="4.5703125" style="351" customWidth="1"/>
    <col min="4930" max="4930" width="0.5703125" style="351" customWidth="1"/>
    <col min="4931" max="4931" width="4.5703125" style="351" customWidth="1"/>
    <col min="4932" max="4932" width="0.5703125" style="351" customWidth="1"/>
    <col min="4933" max="4933" width="4.5703125" style="351" customWidth="1"/>
    <col min="4934" max="4934" width="0.5703125" style="351" customWidth="1"/>
    <col min="4935" max="4935" width="4.5703125" style="351" customWidth="1"/>
    <col min="4936" max="4936" width="0.5703125" style="351" customWidth="1"/>
    <col min="4937" max="4937" width="4.5703125" style="351" customWidth="1"/>
    <col min="4938" max="4938" width="0.5703125" style="351" customWidth="1"/>
    <col min="4939" max="4939" width="4.5703125" style="351" customWidth="1"/>
    <col min="4940" max="4940" width="0.5703125" style="351" customWidth="1"/>
    <col min="4941" max="4941" width="4.5703125" style="351" customWidth="1"/>
    <col min="4942" max="4942" width="0.5703125" style="351" customWidth="1"/>
    <col min="4943" max="4943" width="4.5703125" style="351" customWidth="1"/>
    <col min="4944" max="4944" width="0.5703125" style="351" customWidth="1"/>
    <col min="4945" max="4945" width="4.5703125" style="351" customWidth="1"/>
    <col min="4946" max="4946" width="0.5703125" style="351" customWidth="1"/>
    <col min="4947" max="4947" width="4.5703125" style="351" customWidth="1"/>
    <col min="4948" max="4948" width="0.5703125" style="351" customWidth="1"/>
    <col min="4949" max="4949" width="4.5703125" style="351" customWidth="1"/>
    <col min="4950" max="4950" width="0.5703125" style="351" customWidth="1"/>
    <col min="4951" max="4951" width="4.5703125" style="351" customWidth="1"/>
    <col min="4952" max="4952" width="0.5703125" style="351" customWidth="1"/>
    <col min="4953" max="4953" width="4.5703125" style="351" customWidth="1"/>
    <col min="4954" max="4954" width="0.5703125" style="351" customWidth="1"/>
    <col min="4955" max="4955" width="4.5703125" style="351" customWidth="1"/>
    <col min="4956" max="4956" width="0.5703125" style="351" customWidth="1"/>
    <col min="4957" max="4957" width="4.5703125" style="351" customWidth="1"/>
    <col min="4958" max="4958" width="0.5703125" style="351" customWidth="1"/>
    <col min="4959" max="4959" width="4.5703125" style="351" customWidth="1"/>
    <col min="4960" max="4960" width="0.5703125" style="351" customWidth="1"/>
    <col min="4961" max="4961" width="4.5703125" style="351" customWidth="1"/>
    <col min="4962" max="4962" width="0.5703125" style="351" customWidth="1"/>
    <col min="4963" max="4963" width="4.5703125" style="351" customWidth="1"/>
    <col min="4964" max="4964" width="0.5703125" style="351" customWidth="1"/>
    <col min="4965" max="4965" width="4.5703125" style="351" customWidth="1"/>
    <col min="4966" max="4966" width="0.5703125" style="351" customWidth="1"/>
    <col min="4967" max="4967" width="4.5703125" style="351" customWidth="1"/>
    <col min="4968" max="4968" width="0.5703125" style="351" customWidth="1"/>
    <col min="4969" max="4969" width="4.42578125" style="351" customWidth="1"/>
    <col min="4970" max="5120" width="8" style="351"/>
    <col min="5121" max="5122" width="0" style="351" hidden="1" customWidth="1"/>
    <col min="5123" max="5123" width="7.42578125" style="351" customWidth="1"/>
    <col min="5124" max="5124" width="43.5703125" style="351" bestFit="1" customWidth="1"/>
    <col min="5125" max="5125" width="8.140625" style="351" customWidth="1"/>
    <col min="5126" max="5126" width="7.85546875" style="351" customWidth="1"/>
    <col min="5127" max="5127" width="1.5703125" style="351" customWidth="1"/>
    <col min="5128" max="5128" width="6" style="351" customWidth="1"/>
    <col min="5129" max="5129" width="1.5703125" style="351" customWidth="1"/>
    <col min="5130" max="5130" width="6.140625" style="351" customWidth="1"/>
    <col min="5131" max="5131" width="1.5703125" style="351" customWidth="1"/>
    <col min="5132" max="5132" width="6.140625" style="351" customWidth="1"/>
    <col min="5133" max="5133" width="1.5703125" style="351" customWidth="1"/>
    <col min="5134" max="5134" width="6.140625" style="351" customWidth="1"/>
    <col min="5135" max="5135" width="1.5703125" style="351" customWidth="1"/>
    <col min="5136" max="5136" width="6" style="351" customWidth="1"/>
    <col min="5137" max="5137" width="1.5703125" style="351" customWidth="1"/>
    <col min="5138" max="5138" width="6" style="351" customWidth="1"/>
    <col min="5139" max="5139" width="1.5703125" style="351" customWidth="1"/>
    <col min="5140" max="5140" width="6" style="351" customWidth="1"/>
    <col min="5141" max="5141" width="1.5703125" style="351" customWidth="1"/>
    <col min="5142" max="5142" width="6" style="351" customWidth="1"/>
    <col min="5143" max="5143" width="1.5703125" style="351" customWidth="1"/>
    <col min="5144" max="5144" width="6" style="351" customWidth="1"/>
    <col min="5145" max="5145" width="1.5703125" style="351" customWidth="1"/>
    <col min="5146" max="5146" width="6" style="351" customWidth="1"/>
    <col min="5147" max="5147" width="1.5703125" style="351" customWidth="1"/>
    <col min="5148" max="5148" width="4.5703125" style="351" bestFit="1" customWidth="1"/>
    <col min="5149" max="5149" width="1.85546875" style="351" customWidth="1"/>
    <col min="5150" max="5150" width="4.5703125" style="351" bestFit="1" customWidth="1"/>
    <col min="5151" max="5151" width="1.42578125" style="351" bestFit="1" customWidth="1"/>
    <col min="5152" max="5152" width="4.5703125" style="351" bestFit="1" customWidth="1"/>
    <col min="5153" max="5153" width="1.42578125" style="351" bestFit="1" customWidth="1"/>
    <col min="5154" max="5154" width="4.5703125" style="351" bestFit="1" customWidth="1"/>
    <col min="5155" max="5155" width="1.42578125" style="351" bestFit="1" customWidth="1"/>
    <col min="5156" max="5156" width="4.5703125" style="351" bestFit="1" customWidth="1"/>
    <col min="5157" max="5157" width="1.42578125" style="351" bestFit="1" customWidth="1"/>
    <col min="5158" max="5158" width="4.5703125" style="351" bestFit="1" customWidth="1"/>
    <col min="5159" max="5159" width="1.42578125" style="351" bestFit="1" customWidth="1"/>
    <col min="5160" max="5160" width="5.85546875" style="351" bestFit="1" customWidth="1"/>
    <col min="5161" max="5161" width="1.42578125" style="351" bestFit="1" customWidth="1"/>
    <col min="5162" max="5162" width="5.85546875" style="351" bestFit="1" customWidth="1"/>
    <col min="5163" max="5163" width="1.42578125" style="351" bestFit="1" customWidth="1"/>
    <col min="5164" max="5164" width="5.85546875" style="351" bestFit="1" customWidth="1"/>
    <col min="5165" max="5165" width="1.42578125" style="351" bestFit="1" customWidth="1"/>
    <col min="5166" max="5166" width="5.85546875" style="351" bestFit="1" customWidth="1"/>
    <col min="5167" max="5167" width="1.42578125" style="351" bestFit="1" customWidth="1"/>
    <col min="5168" max="5168" width="5.85546875" style="351" bestFit="1" customWidth="1"/>
    <col min="5169" max="5169" width="1.42578125" style="351" bestFit="1" customWidth="1"/>
    <col min="5170" max="5170" width="7" style="351" bestFit="1" customWidth="1"/>
    <col min="5171" max="5171" width="1.5703125" style="351" customWidth="1"/>
    <col min="5172" max="5172" width="5.85546875" style="351" bestFit="1" customWidth="1"/>
    <col min="5173" max="5173" width="1.5703125" style="351" customWidth="1"/>
    <col min="5174" max="5174" width="2.5703125" style="351" customWidth="1"/>
    <col min="5175" max="5175" width="3.85546875" style="351" customWidth="1"/>
    <col min="5176" max="5176" width="3" style="351" customWidth="1"/>
    <col min="5177" max="5177" width="25.85546875" style="351" customWidth="1"/>
    <col min="5178" max="5178" width="6.42578125" style="351" customWidth="1"/>
    <col min="5179" max="5179" width="3.85546875" style="351" customWidth="1"/>
    <col min="5180" max="5180" width="1.42578125" style="351" customWidth="1"/>
    <col min="5181" max="5181" width="4.5703125" style="351" customWidth="1"/>
    <col min="5182" max="5182" width="1" style="351" customWidth="1"/>
    <col min="5183" max="5183" width="4.5703125" style="351" customWidth="1"/>
    <col min="5184" max="5184" width="0.5703125" style="351" customWidth="1"/>
    <col min="5185" max="5185" width="4.5703125" style="351" customWidth="1"/>
    <col min="5186" max="5186" width="0.5703125" style="351" customWidth="1"/>
    <col min="5187" max="5187" width="4.5703125" style="351" customWidth="1"/>
    <col min="5188" max="5188" width="0.5703125" style="351" customWidth="1"/>
    <col min="5189" max="5189" width="4.5703125" style="351" customWidth="1"/>
    <col min="5190" max="5190" width="0.5703125" style="351" customWidth="1"/>
    <col min="5191" max="5191" width="4.5703125" style="351" customWidth="1"/>
    <col min="5192" max="5192" width="0.5703125" style="351" customWidth="1"/>
    <col min="5193" max="5193" width="4.5703125" style="351" customWidth="1"/>
    <col min="5194" max="5194" width="0.5703125" style="351" customWidth="1"/>
    <col min="5195" max="5195" width="4.5703125" style="351" customWidth="1"/>
    <col min="5196" max="5196" width="0.5703125" style="351" customWidth="1"/>
    <col min="5197" max="5197" width="4.5703125" style="351" customWidth="1"/>
    <col min="5198" max="5198" width="0.5703125" style="351" customWidth="1"/>
    <col min="5199" max="5199" width="4.5703125" style="351" customWidth="1"/>
    <col min="5200" max="5200" width="0.5703125" style="351" customWidth="1"/>
    <col min="5201" max="5201" width="4.5703125" style="351" customWidth="1"/>
    <col min="5202" max="5202" width="0.5703125" style="351" customWidth="1"/>
    <col min="5203" max="5203" width="4.5703125" style="351" customWidth="1"/>
    <col min="5204" max="5204" width="0.5703125" style="351" customWidth="1"/>
    <col min="5205" max="5205" width="4.5703125" style="351" customWidth="1"/>
    <col min="5206" max="5206" width="0.5703125" style="351" customWidth="1"/>
    <col min="5207" max="5207" width="4.5703125" style="351" customWidth="1"/>
    <col min="5208" max="5208" width="0.5703125" style="351" customWidth="1"/>
    <col min="5209" max="5209" width="4.5703125" style="351" customWidth="1"/>
    <col min="5210" max="5210" width="0.5703125" style="351" customWidth="1"/>
    <col min="5211" max="5211" width="4.5703125" style="351" customWidth="1"/>
    <col min="5212" max="5212" width="0.5703125" style="351" customWidth="1"/>
    <col min="5213" max="5213" width="4.5703125" style="351" customWidth="1"/>
    <col min="5214" max="5214" width="0.5703125" style="351" customWidth="1"/>
    <col min="5215" max="5215" width="4.5703125" style="351" customWidth="1"/>
    <col min="5216" max="5216" width="0.5703125" style="351" customWidth="1"/>
    <col min="5217" max="5217" width="4.5703125" style="351" customWidth="1"/>
    <col min="5218" max="5218" width="0.5703125" style="351" customWidth="1"/>
    <col min="5219" max="5219" width="4.5703125" style="351" customWidth="1"/>
    <col min="5220" max="5220" width="0.5703125" style="351" customWidth="1"/>
    <col min="5221" max="5221" width="4.5703125" style="351" customWidth="1"/>
    <col min="5222" max="5222" width="0.5703125" style="351" customWidth="1"/>
    <col min="5223" max="5223" width="4.5703125" style="351" customWidth="1"/>
    <col min="5224" max="5224" width="0.5703125" style="351" customWidth="1"/>
    <col min="5225" max="5225" width="4.42578125" style="351" customWidth="1"/>
    <col min="5226" max="5376" width="8" style="351"/>
    <col min="5377" max="5378" width="0" style="351" hidden="1" customWidth="1"/>
    <col min="5379" max="5379" width="7.42578125" style="351" customWidth="1"/>
    <col min="5380" max="5380" width="43.5703125" style="351" bestFit="1" customWidth="1"/>
    <col min="5381" max="5381" width="8.140625" style="351" customWidth="1"/>
    <col min="5382" max="5382" width="7.85546875" style="351" customWidth="1"/>
    <col min="5383" max="5383" width="1.5703125" style="351" customWidth="1"/>
    <col min="5384" max="5384" width="6" style="351" customWidth="1"/>
    <col min="5385" max="5385" width="1.5703125" style="351" customWidth="1"/>
    <col min="5386" max="5386" width="6.140625" style="351" customWidth="1"/>
    <col min="5387" max="5387" width="1.5703125" style="351" customWidth="1"/>
    <col min="5388" max="5388" width="6.140625" style="351" customWidth="1"/>
    <col min="5389" max="5389" width="1.5703125" style="351" customWidth="1"/>
    <col min="5390" max="5390" width="6.140625" style="351" customWidth="1"/>
    <col min="5391" max="5391" width="1.5703125" style="351" customWidth="1"/>
    <col min="5392" max="5392" width="6" style="351" customWidth="1"/>
    <col min="5393" max="5393" width="1.5703125" style="351" customWidth="1"/>
    <col min="5394" max="5394" width="6" style="351" customWidth="1"/>
    <col min="5395" max="5395" width="1.5703125" style="351" customWidth="1"/>
    <col min="5396" max="5396" width="6" style="351" customWidth="1"/>
    <col min="5397" max="5397" width="1.5703125" style="351" customWidth="1"/>
    <col min="5398" max="5398" width="6" style="351" customWidth="1"/>
    <col min="5399" max="5399" width="1.5703125" style="351" customWidth="1"/>
    <col min="5400" max="5400" width="6" style="351" customWidth="1"/>
    <col min="5401" max="5401" width="1.5703125" style="351" customWidth="1"/>
    <col min="5402" max="5402" width="6" style="351" customWidth="1"/>
    <col min="5403" max="5403" width="1.5703125" style="351" customWidth="1"/>
    <col min="5404" max="5404" width="4.5703125" style="351" bestFit="1" customWidth="1"/>
    <col min="5405" max="5405" width="1.85546875" style="351" customWidth="1"/>
    <col min="5406" max="5406" width="4.5703125" style="351" bestFit="1" customWidth="1"/>
    <col min="5407" max="5407" width="1.42578125" style="351" bestFit="1" customWidth="1"/>
    <col min="5408" max="5408" width="4.5703125" style="351" bestFit="1" customWidth="1"/>
    <col min="5409" max="5409" width="1.42578125" style="351" bestFit="1" customWidth="1"/>
    <col min="5410" max="5410" width="4.5703125" style="351" bestFit="1" customWidth="1"/>
    <col min="5411" max="5411" width="1.42578125" style="351" bestFit="1" customWidth="1"/>
    <col min="5412" max="5412" width="4.5703125" style="351" bestFit="1" customWidth="1"/>
    <col min="5413" max="5413" width="1.42578125" style="351" bestFit="1" customWidth="1"/>
    <col min="5414" max="5414" width="4.5703125" style="351" bestFit="1" customWidth="1"/>
    <col min="5415" max="5415" width="1.42578125" style="351" bestFit="1" customWidth="1"/>
    <col min="5416" max="5416" width="5.85546875" style="351" bestFit="1" customWidth="1"/>
    <col min="5417" max="5417" width="1.42578125" style="351" bestFit="1" customWidth="1"/>
    <col min="5418" max="5418" width="5.85546875" style="351" bestFit="1" customWidth="1"/>
    <col min="5419" max="5419" width="1.42578125" style="351" bestFit="1" customWidth="1"/>
    <col min="5420" max="5420" width="5.85546875" style="351" bestFit="1" customWidth="1"/>
    <col min="5421" max="5421" width="1.42578125" style="351" bestFit="1" customWidth="1"/>
    <col min="5422" max="5422" width="5.85546875" style="351" bestFit="1" customWidth="1"/>
    <col min="5423" max="5423" width="1.42578125" style="351" bestFit="1" customWidth="1"/>
    <col min="5424" max="5424" width="5.85546875" style="351" bestFit="1" customWidth="1"/>
    <col min="5425" max="5425" width="1.42578125" style="351" bestFit="1" customWidth="1"/>
    <col min="5426" max="5426" width="7" style="351" bestFit="1" customWidth="1"/>
    <col min="5427" max="5427" width="1.5703125" style="351" customWidth="1"/>
    <col min="5428" max="5428" width="5.85546875" style="351" bestFit="1" customWidth="1"/>
    <col min="5429" max="5429" width="1.5703125" style="351" customWidth="1"/>
    <col min="5430" max="5430" width="2.5703125" style="351" customWidth="1"/>
    <col min="5431" max="5431" width="3.85546875" style="351" customWidth="1"/>
    <col min="5432" max="5432" width="3" style="351" customWidth="1"/>
    <col min="5433" max="5433" width="25.85546875" style="351" customWidth="1"/>
    <col min="5434" max="5434" width="6.42578125" style="351" customWidth="1"/>
    <col min="5435" max="5435" width="3.85546875" style="351" customWidth="1"/>
    <col min="5436" max="5436" width="1.42578125" style="351" customWidth="1"/>
    <col min="5437" max="5437" width="4.5703125" style="351" customWidth="1"/>
    <col min="5438" max="5438" width="1" style="351" customWidth="1"/>
    <col min="5439" max="5439" width="4.5703125" style="351" customWidth="1"/>
    <col min="5440" max="5440" width="0.5703125" style="351" customWidth="1"/>
    <col min="5441" max="5441" width="4.5703125" style="351" customWidth="1"/>
    <col min="5442" max="5442" width="0.5703125" style="351" customWidth="1"/>
    <col min="5443" max="5443" width="4.5703125" style="351" customWidth="1"/>
    <col min="5444" max="5444" width="0.5703125" style="351" customWidth="1"/>
    <col min="5445" max="5445" width="4.5703125" style="351" customWidth="1"/>
    <col min="5446" max="5446" width="0.5703125" style="351" customWidth="1"/>
    <col min="5447" max="5447" width="4.5703125" style="351" customWidth="1"/>
    <col min="5448" max="5448" width="0.5703125" style="351" customWidth="1"/>
    <col min="5449" max="5449" width="4.5703125" style="351" customWidth="1"/>
    <col min="5450" max="5450" width="0.5703125" style="351" customWidth="1"/>
    <col min="5451" max="5451" width="4.5703125" style="351" customWidth="1"/>
    <col min="5452" max="5452" width="0.5703125" style="351" customWidth="1"/>
    <col min="5453" max="5453" width="4.5703125" style="351" customWidth="1"/>
    <col min="5454" max="5454" width="0.5703125" style="351" customWidth="1"/>
    <col min="5455" max="5455" width="4.5703125" style="351" customWidth="1"/>
    <col min="5456" max="5456" width="0.5703125" style="351" customWidth="1"/>
    <col min="5457" max="5457" width="4.5703125" style="351" customWidth="1"/>
    <col min="5458" max="5458" width="0.5703125" style="351" customWidth="1"/>
    <col min="5459" max="5459" width="4.5703125" style="351" customWidth="1"/>
    <col min="5460" max="5460" width="0.5703125" style="351" customWidth="1"/>
    <col min="5461" max="5461" width="4.5703125" style="351" customWidth="1"/>
    <col min="5462" max="5462" width="0.5703125" style="351" customWidth="1"/>
    <col min="5463" max="5463" width="4.5703125" style="351" customWidth="1"/>
    <col min="5464" max="5464" width="0.5703125" style="351" customWidth="1"/>
    <col min="5465" max="5465" width="4.5703125" style="351" customWidth="1"/>
    <col min="5466" max="5466" width="0.5703125" style="351" customWidth="1"/>
    <col min="5467" max="5467" width="4.5703125" style="351" customWidth="1"/>
    <col min="5468" max="5468" width="0.5703125" style="351" customWidth="1"/>
    <col min="5469" max="5469" width="4.5703125" style="351" customWidth="1"/>
    <col min="5470" max="5470" width="0.5703125" style="351" customWidth="1"/>
    <col min="5471" max="5471" width="4.5703125" style="351" customWidth="1"/>
    <col min="5472" max="5472" width="0.5703125" style="351" customWidth="1"/>
    <col min="5473" max="5473" width="4.5703125" style="351" customWidth="1"/>
    <col min="5474" max="5474" width="0.5703125" style="351" customWidth="1"/>
    <col min="5475" max="5475" width="4.5703125" style="351" customWidth="1"/>
    <col min="5476" max="5476" width="0.5703125" style="351" customWidth="1"/>
    <col min="5477" max="5477" width="4.5703125" style="351" customWidth="1"/>
    <col min="5478" max="5478" width="0.5703125" style="351" customWidth="1"/>
    <col min="5479" max="5479" width="4.5703125" style="351" customWidth="1"/>
    <col min="5480" max="5480" width="0.5703125" style="351" customWidth="1"/>
    <col min="5481" max="5481" width="4.42578125" style="351" customWidth="1"/>
    <col min="5482" max="5632" width="8" style="351"/>
    <col min="5633" max="5634" width="0" style="351" hidden="1" customWidth="1"/>
    <col min="5635" max="5635" width="7.42578125" style="351" customWidth="1"/>
    <col min="5636" max="5636" width="43.5703125" style="351" bestFit="1" customWidth="1"/>
    <col min="5637" max="5637" width="8.140625" style="351" customWidth="1"/>
    <col min="5638" max="5638" width="7.85546875" style="351" customWidth="1"/>
    <col min="5639" max="5639" width="1.5703125" style="351" customWidth="1"/>
    <col min="5640" max="5640" width="6" style="351" customWidth="1"/>
    <col min="5641" max="5641" width="1.5703125" style="351" customWidth="1"/>
    <col min="5642" max="5642" width="6.140625" style="351" customWidth="1"/>
    <col min="5643" max="5643" width="1.5703125" style="351" customWidth="1"/>
    <col min="5644" max="5644" width="6.140625" style="351" customWidth="1"/>
    <col min="5645" max="5645" width="1.5703125" style="351" customWidth="1"/>
    <col min="5646" max="5646" width="6.140625" style="351" customWidth="1"/>
    <col min="5647" max="5647" width="1.5703125" style="351" customWidth="1"/>
    <col min="5648" max="5648" width="6" style="351" customWidth="1"/>
    <col min="5649" max="5649" width="1.5703125" style="351" customWidth="1"/>
    <col min="5650" max="5650" width="6" style="351" customWidth="1"/>
    <col min="5651" max="5651" width="1.5703125" style="351" customWidth="1"/>
    <col min="5652" max="5652" width="6" style="351" customWidth="1"/>
    <col min="5653" max="5653" width="1.5703125" style="351" customWidth="1"/>
    <col min="5654" max="5654" width="6" style="351" customWidth="1"/>
    <col min="5655" max="5655" width="1.5703125" style="351" customWidth="1"/>
    <col min="5656" max="5656" width="6" style="351" customWidth="1"/>
    <col min="5657" max="5657" width="1.5703125" style="351" customWidth="1"/>
    <col min="5658" max="5658" width="6" style="351" customWidth="1"/>
    <col min="5659" max="5659" width="1.5703125" style="351" customWidth="1"/>
    <col min="5660" max="5660" width="4.5703125" style="351" bestFit="1" customWidth="1"/>
    <col min="5661" max="5661" width="1.85546875" style="351" customWidth="1"/>
    <col min="5662" max="5662" width="4.5703125" style="351" bestFit="1" customWidth="1"/>
    <col min="5663" max="5663" width="1.42578125" style="351" bestFit="1" customWidth="1"/>
    <col min="5664" max="5664" width="4.5703125" style="351" bestFit="1" customWidth="1"/>
    <col min="5665" max="5665" width="1.42578125" style="351" bestFit="1" customWidth="1"/>
    <col min="5666" max="5666" width="4.5703125" style="351" bestFit="1" customWidth="1"/>
    <col min="5667" max="5667" width="1.42578125" style="351" bestFit="1" customWidth="1"/>
    <col min="5668" max="5668" width="4.5703125" style="351" bestFit="1" customWidth="1"/>
    <col min="5669" max="5669" width="1.42578125" style="351" bestFit="1" customWidth="1"/>
    <col min="5670" max="5670" width="4.5703125" style="351" bestFit="1" customWidth="1"/>
    <col min="5671" max="5671" width="1.42578125" style="351" bestFit="1" customWidth="1"/>
    <col min="5672" max="5672" width="5.85546875" style="351" bestFit="1" customWidth="1"/>
    <col min="5673" max="5673" width="1.42578125" style="351" bestFit="1" customWidth="1"/>
    <col min="5674" max="5674" width="5.85546875" style="351" bestFit="1" customWidth="1"/>
    <col min="5675" max="5675" width="1.42578125" style="351" bestFit="1" customWidth="1"/>
    <col min="5676" max="5676" width="5.85546875" style="351" bestFit="1" customWidth="1"/>
    <col min="5677" max="5677" width="1.42578125" style="351" bestFit="1" customWidth="1"/>
    <col min="5678" max="5678" width="5.85546875" style="351" bestFit="1" customWidth="1"/>
    <col min="5679" max="5679" width="1.42578125" style="351" bestFit="1" customWidth="1"/>
    <col min="5680" max="5680" width="5.85546875" style="351" bestFit="1" customWidth="1"/>
    <col min="5681" max="5681" width="1.42578125" style="351" bestFit="1" customWidth="1"/>
    <col min="5682" max="5682" width="7" style="351" bestFit="1" customWidth="1"/>
    <col min="5683" max="5683" width="1.5703125" style="351" customWidth="1"/>
    <col min="5684" max="5684" width="5.85546875" style="351" bestFit="1" customWidth="1"/>
    <col min="5685" max="5685" width="1.5703125" style="351" customWidth="1"/>
    <col min="5686" max="5686" width="2.5703125" style="351" customWidth="1"/>
    <col min="5687" max="5687" width="3.85546875" style="351" customWidth="1"/>
    <col min="5688" max="5688" width="3" style="351" customWidth="1"/>
    <col min="5689" max="5689" width="25.85546875" style="351" customWidth="1"/>
    <col min="5690" max="5690" width="6.42578125" style="351" customWidth="1"/>
    <col min="5691" max="5691" width="3.85546875" style="351" customWidth="1"/>
    <col min="5692" max="5692" width="1.42578125" style="351" customWidth="1"/>
    <col min="5693" max="5693" width="4.5703125" style="351" customWidth="1"/>
    <col min="5694" max="5694" width="1" style="351" customWidth="1"/>
    <col min="5695" max="5695" width="4.5703125" style="351" customWidth="1"/>
    <col min="5696" max="5696" width="0.5703125" style="351" customWidth="1"/>
    <col min="5697" max="5697" width="4.5703125" style="351" customWidth="1"/>
    <col min="5698" max="5698" width="0.5703125" style="351" customWidth="1"/>
    <col min="5699" max="5699" width="4.5703125" style="351" customWidth="1"/>
    <col min="5700" max="5700" width="0.5703125" style="351" customWidth="1"/>
    <col min="5701" max="5701" width="4.5703125" style="351" customWidth="1"/>
    <col min="5702" max="5702" width="0.5703125" style="351" customWidth="1"/>
    <col min="5703" max="5703" width="4.5703125" style="351" customWidth="1"/>
    <col min="5704" max="5704" width="0.5703125" style="351" customWidth="1"/>
    <col min="5705" max="5705" width="4.5703125" style="351" customWidth="1"/>
    <col min="5706" max="5706" width="0.5703125" style="351" customWidth="1"/>
    <col min="5707" max="5707" width="4.5703125" style="351" customWidth="1"/>
    <col min="5708" max="5708" width="0.5703125" style="351" customWidth="1"/>
    <col min="5709" max="5709" width="4.5703125" style="351" customWidth="1"/>
    <col min="5710" max="5710" width="0.5703125" style="351" customWidth="1"/>
    <col min="5711" max="5711" width="4.5703125" style="351" customWidth="1"/>
    <col min="5712" max="5712" width="0.5703125" style="351" customWidth="1"/>
    <col min="5713" max="5713" width="4.5703125" style="351" customWidth="1"/>
    <col min="5714" max="5714" width="0.5703125" style="351" customWidth="1"/>
    <col min="5715" max="5715" width="4.5703125" style="351" customWidth="1"/>
    <col min="5716" max="5716" width="0.5703125" style="351" customWidth="1"/>
    <col min="5717" max="5717" width="4.5703125" style="351" customWidth="1"/>
    <col min="5718" max="5718" width="0.5703125" style="351" customWidth="1"/>
    <col min="5719" max="5719" width="4.5703125" style="351" customWidth="1"/>
    <col min="5720" max="5720" width="0.5703125" style="351" customWidth="1"/>
    <col min="5721" max="5721" width="4.5703125" style="351" customWidth="1"/>
    <col min="5722" max="5722" width="0.5703125" style="351" customWidth="1"/>
    <col min="5723" max="5723" width="4.5703125" style="351" customWidth="1"/>
    <col min="5724" max="5724" width="0.5703125" style="351" customWidth="1"/>
    <col min="5725" max="5725" width="4.5703125" style="351" customWidth="1"/>
    <col min="5726" max="5726" width="0.5703125" style="351" customWidth="1"/>
    <col min="5727" max="5727" width="4.5703125" style="351" customWidth="1"/>
    <col min="5728" max="5728" width="0.5703125" style="351" customWidth="1"/>
    <col min="5729" max="5729" width="4.5703125" style="351" customWidth="1"/>
    <col min="5730" max="5730" width="0.5703125" style="351" customWidth="1"/>
    <col min="5731" max="5731" width="4.5703125" style="351" customWidth="1"/>
    <col min="5732" max="5732" width="0.5703125" style="351" customWidth="1"/>
    <col min="5733" max="5733" width="4.5703125" style="351" customWidth="1"/>
    <col min="5734" max="5734" width="0.5703125" style="351" customWidth="1"/>
    <col min="5735" max="5735" width="4.5703125" style="351" customWidth="1"/>
    <col min="5736" max="5736" width="0.5703125" style="351" customWidth="1"/>
    <col min="5737" max="5737" width="4.42578125" style="351" customWidth="1"/>
    <col min="5738" max="5888" width="8" style="351"/>
    <col min="5889" max="5890" width="0" style="351" hidden="1" customWidth="1"/>
    <col min="5891" max="5891" width="7.42578125" style="351" customWidth="1"/>
    <col min="5892" max="5892" width="43.5703125" style="351" bestFit="1" customWidth="1"/>
    <col min="5893" max="5893" width="8.140625" style="351" customWidth="1"/>
    <col min="5894" max="5894" width="7.85546875" style="351" customWidth="1"/>
    <col min="5895" max="5895" width="1.5703125" style="351" customWidth="1"/>
    <col min="5896" max="5896" width="6" style="351" customWidth="1"/>
    <col min="5897" max="5897" width="1.5703125" style="351" customWidth="1"/>
    <col min="5898" max="5898" width="6.140625" style="351" customWidth="1"/>
    <col min="5899" max="5899" width="1.5703125" style="351" customWidth="1"/>
    <col min="5900" max="5900" width="6.140625" style="351" customWidth="1"/>
    <col min="5901" max="5901" width="1.5703125" style="351" customWidth="1"/>
    <col min="5902" max="5902" width="6.140625" style="351" customWidth="1"/>
    <col min="5903" max="5903" width="1.5703125" style="351" customWidth="1"/>
    <col min="5904" max="5904" width="6" style="351" customWidth="1"/>
    <col min="5905" max="5905" width="1.5703125" style="351" customWidth="1"/>
    <col min="5906" max="5906" width="6" style="351" customWidth="1"/>
    <col min="5907" max="5907" width="1.5703125" style="351" customWidth="1"/>
    <col min="5908" max="5908" width="6" style="351" customWidth="1"/>
    <col min="5909" max="5909" width="1.5703125" style="351" customWidth="1"/>
    <col min="5910" max="5910" width="6" style="351" customWidth="1"/>
    <col min="5911" max="5911" width="1.5703125" style="351" customWidth="1"/>
    <col min="5912" max="5912" width="6" style="351" customWidth="1"/>
    <col min="5913" max="5913" width="1.5703125" style="351" customWidth="1"/>
    <col min="5914" max="5914" width="6" style="351" customWidth="1"/>
    <col min="5915" max="5915" width="1.5703125" style="351" customWidth="1"/>
    <col min="5916" max="5916" width="4.5703125" style="351" bestFit="1" customWidth="1"/>
    <col min="5917" max="5917" width="1.85546875" style="351" customWidth="1"/>
    <col min="5918" max="5918" width="4.5703125" style="351" bestFit="1" customWidth="1"/>
    <col min="5919" max="5919" width="1.42578125" style="351" bestFit="1" customWidth="1"/>
    <col min="5920" max="5920" width="4.5703125" style="351" bestFit="1" customWidth="1"/>
    <col min="5921" max="5921" width="1.42578125" style="351" bestFit="1" customWidth="1"/>
    <col min="5922" max="5922" width="4.5703125" style="351" bestFit="1" customWidth="1"/>
    <col min="5923" max="5923" width="1.42578125" style="351" bestFit="1" customWidth="1"/>
    <col min="5924" max="5924" width="4.5703125" style="351" bestFit="1" customWidth="1"/>
    <col min="5925" max="5925" width="1.42578125" style="351" bestFit="1" customWidth="1"/>
    <col min="5926" max="5926" width="4.5703125" style="351" bestFit="1" customWidth="1"/>
    <col min="5927" max="5927" width="1.42578125" style="351" bestFit="1" customWidth="1"/>
    <col min="5928" max="5928" width="5.85546875" style="351" bestFit="1" customWidth="1"/>
    <col min="5929" max="5929" width="1.42578125" style="351" bestFit="1" customWidth="1"/>
    <col min="5930" max="5930" width="5.85546875" style="351" bestFit="1" customWidth="1"/>
    <col min="5931" max="5931" width="1.42578125" style="351" bestFit="1" customWidth="1"/>
    <col min="5932" max="5932" width="5.85546875" style="351" bestFit="1" customWidth="1"/>
    <col min="5933" max="5933" width="1.42578125" style="351" bestFit="1" customWidth="1"/>
    <col min="5934" max="5934" width="5.85546875" style="351" bestFit="1" customWidth="1"/>
    <col min="5935" max="5935" width="1.42578125" style="351" bestFit="1" customWidth="1"/>
    <col min="5936" max="5936" width="5.85546875" style="351" bestFit="1" customWidth="1"/>
    <col min="5937" max="5937" width="1.42578125" style="351" bestFit="1" customWidth="1"/>
    <col min="5938" max="5938" width="7" style="351" bestFit="1" customWidth="1"/>
    <col min="5939" max="5939" width="1.5703125" style="351" customWidth="1"/>
    <col min="5940" max="5940" width="5.85546875" style="351" bestFit="1" customWidth="1"/>
    <col min="5941" max="5941" width="1.5703125" style="351" customWidth="1"/>
    <col min="5942" max="5942" width="2.5703125" style="351" customWidth="1"/>
    <col min="5943" max="5943" width="3.85546875" style="351" customWidth="1"/>
    <col min="5944" max="5944" width="3" style="351" customWidth="1"/>
    <col min="5945" max="5945" width="25.85546875" style="351" customWidth="1"/>
    <col min="5946" max="5946" width="6.42578125" style="351" customWidth="1"/>
    <col min="5947" max="5947" width="3.85546875" style="351" customWidth="1"/>
    <col min="5948" max="5948" width="1.42578125" style="351" customWidth="1"/>
    <col min="5949" max="5949" width="4.5703125" style="351" customWidth="1"/>
    <col min="5950" max="5950" width="1" style="351" customWidth="1"/>
    <col min="5951" max="5951" width="4.5703125" style="351" customWidth="1"/>
    <col min="5952" max="5952" width="0.5703125" style="351" customWidth="1"/>
    <col min="5953" max="5953" width="4.5703125" style="351" customWidth="1"/>
    <col min="5954" max="5954" width="0.5703125" style="351" customWidth="1"/>
    <col min="5955" max="5955" width="4.5703125" style="351" customWidth="1"/>
    <col min="5956" max="5956" width="0.5703125" style="351" customWidth="1"/>
    <col min="5957" max="5957" width="4.5703125" style="351" customWidth="1"/>
    <col min="5958" max="5958" width="0.5703125" style="351" customWidth="1"/>
    <col min="5959" max="5959" width="4.5703125" style="351" customWidth="1"/>
    <col min="5960" max="5960" width="0.5703125" style="351" customWidth="1"/>
    <col min="5961" max="5961" width="4.5703125" style="351" customWidth="1"/>
    <col min="5962" max="5962" width="0.5703125" style="351" customWidth="1"/>
    <col min="5963" max="5963" width="4.5703125" style="351" customWidth="1"/>
    <col min="5964" max="5964" width="0.5703125" style="351" customWidth="1"/>
    <col min="5965" max="5965" width="4.5703125" style="351" customWidth="1"/>
    <col min="5966" max="5966" width="0.5703125" style="351" customWidth="1"/>
    <col min="5967" max="5967" width="4.5703125" style="351" customWidth="1"/>
    <col min="5968" max="5968" width="0.5703125" style="351" customWidth="1"/>
    <col min="5969" max="5969" width="4.5703125" style="351" customWidth="1"/>
    <col min="5970" max="5970" width="0.5703125" style="351" customWidth="1"/>
    <col min="5971" max="5971" width="4.5703125" style="351" customWidth="1"/>
    <col min="5972" max="5972" width="0.5703125" style="351" customWidth="1"/>
    <col min="5973" max="5973" width="4.5703125" style="351" customWidth="1"/>
    <col min="5974" max="5974" width="0.5703125" style="351" customWidth="1"/>
    <col min="5975" max="5975" width="4.5703125" style="351" customWidth="1"/>
    <col min="5976" max="5976" width="0.5703125" style="351" customWidth="1"/>
    <col min="5977" max="5977" width="4.5703125" style="351" customWidth="1"/>
    <col min="5978" max="5978" width="0.5703125" style="351" customWidth="1"/>
    <col min="5979" max="5979" width="4.5703125" style="351" customWidth="1"/>
    <col min="5980" max="5980" width="0.5703125" style="351" customWidth="1"/>
    <col min="5981" max="5981" width="4.5703125" style="351" customWidth="1"/>
    <col min="5982" max="5982" width="0.5703125" style="351" customWidth="1"/>
    <col min="5983" max="5983" width="4.5703125" style="351" customWidth="1"/>
    <col min="5984" max="5984" width="0.5703125" style="351" customWidth="1"/>
    <col min="5985" max="5985" width="4.5703125" style="351" customWidth="1"/>
    <col min="5986" max="5986" width="0.5703125" style="351" customWidth="1"/>
    <col min="5987" max="5987" width="4.5703125" style="351" customWidth="1"/>
    <col min="5988" max="5988" width="0.5703125" style="351" customWidth="1"/>
    <col min="5989" max="5989" width="4.5703125" style="351" customWidth="1"/>
    <col min="5990" max="5990" width="0.5703125" style="351" customWidth="1"/>
    <col min="5991" max="5991" width="4.5703125" style="351" customWidth="1"/>
    <col min="5992" max="5992" width="0.5703125" style="351" customWidth="1"/>
    <col min="5993" max="5993" width="4.42578125" style="351" customWidth="1"/>
    <col min="5994" max="6144" width="8" style="351"/>
    <col min="6145" max="6146" width="0" style="351" hidden="1" customWidth="1"/>
    <col min="6147" max="6147" width="7.42578125" style="351" customWidth="1"/>
    <col min="6148" max="6148" width="43.5703125" style="351" bestFit="1" customWidth="1"/>
    <col min="6149" max="6149" width="8.140625" style="351" customWidth="1"/>
    <col min="6150" max="6150" width="7.85546875" style="351" customWidth="1"/>
    <col min="6151" max="6151" width="1.5703125" style="351" customWidth="1"/>
    <col min="6152" max="6152" width="6" style="351" customWidth="1"/>
    <col min="6153" max="6153" width="1.5703125" style="351" customWidth="1"/>
    <col min="6154" max="6154" width="6.140625" style="351" customWidth="1"/>
    <col min="6155" max="6155" width="1.5703125" style="351" customWidth="1"/>
    <col min="6156" max="6156" width="6.140625" style="351" customWidth="1"/>
    <col min="6157" max="6157" width="1.5703125" style="351" customWidth="1"/>
    <col min="6158" max="6158" width="6.140625" style="351" customWidth="1"/>
    <col min="6159" max="6159" width="1.5703125" style="351" customWidth="1"/>
    <col min="6160" max="6160" width="6" style="351" customWidth="1"/>
    <col min="6161" max="6161" width="1.5703125" style="351" customWidth="1"/>
    <col min="6162" max="6162" width="6" style="351" customWidth="1"/>
    <col min="6163" max="6163" width="1.5703125" style="351" customWidth="1"/>
    <col min="6164" max="6164" width="6" style="351" customWidth="1"/>
    <col min="6165" max="6165" width="1.5703125" style="351" customWidth="1"/>
    <col min="6166" max="6166" width="6" style="351" customWidth="1"/>
    <col min="6167" max="6167" width="1.5703125" style="351" customWidth="1"/>
    <col min="6168" max="6168" width="6" style="351" customWidth="1"/>
    <col min="6169" max="6169" width="1.5703125" style="351" customWidth="1"/>
    <col min="6170" max="6170" width="6" style="351" customWidth="1"/>
    <col min="6171" max="6171" width="1.5703125" style="351" customWidth="1"/>
    <col min="6172" max="6172" width="4.5703125" style="351" bestFit="1" customWidth="1"/>
    <col min="6173" max="6173" width="1.85546875" style="351" customWidth="1"/>
    <col min="6174" max="6174" width="4.5703125" style="351" bestFit="1" customWidth="1"/>
    <col min="6175" max="6175" width="1.42578125" style="351" bestFit="1" customWidth="1"/>
    <col min="6176" max="6176" width="4.5703125" style="351" bestFit="1" customWidth="1"/>
    <col min="6177" max="6177" width="1.42578125" style="351" bestFit="1" customWidth="1"/>
    <col min="6178" max="6178" width="4.5703125" style="351" bestFit="1" customWidth="1"/>
    <col min="6179" max="6179" width="1.42578125" style="351" bestFit="1" customWidth="1"/>
    <col min="6180" max="6180" width="4.5703125" style="351" bestFit="1" customWidth="1"/>
    <col min="6181" max="6181" width="1.42578125" style="351" bestFit="1" customWidth="1"/>
    <col min="6182" max="6182" width="4.5703125" style="351" bestFit="1" customWidth="1"/>
    <col min="6183" max="6183" width="1.42578125" style="351" bestFit="1" customWidth="1"/>
    <col min="6184" max="6184" width="5.85546875" style="351" bestFit="1" customWidth="1"/>
    <col min="6185" max="6185" width="1.42578125" style="351" bestFit="1" customWidth="1"/>
    <col min="6186" max="6186" width="5.85546875" style="351" bestFit="1" customWidth="1"/>
    <col min="6187" max="6187" width="1.42578125" style="351" bestFit="1" customWidth="1"/>
    <col min="6188" max="6188" width="5.85546875" style="351" bestFit="1" customWidth="1"/>
    <col min="6189" max="6189" width="1.42578125" style="351" bestFit="1" customWidth="1"/>
    <col min="6190" max="6190" width="5.85546875" style="351" bestFit="1" customWidth="1"/>
    <col min="6191" max="6191" width="1.42578125" style="351" bestFit="1" customWidth="1"/>
    <col min="6192" max="6192" width="5.85546875" style="351" bestFit="1" customWidth="1"/>
    <col min="6193" max="6193" width="1.42578125" style="351" bestFit="1" customWidth="1"/>
    <col min="6194" max="6194" width="7" style="351" bestFit="1" customWidth="1"/>
    <col min="6195" max="6195" width="1.5703125" style="351" customWidth="1"/>
    <col min="6196" max="6196" width="5.85546875" style="351" bestFit="1" customWidth="1"/>
    <col min="6197" max="6197" width="1.5703125" style="351" customWidth="1"/>
    <col min="6198" max="6198" width="2.5703125" style="351" customWidth="1"/>
    <col min="6199" max="6199" width="3.85546875" style="351" customWidth="1"/>
    <col min="6200" max="6200" width="3" style="351" customWidth="1"/>
    <col min="6201" max="6201" width="25.85546875" style="351" customWidth="1"/>
    <col min="6202" max="6202" width="6.42578125" style="351" customWidth="1"/>
    <col min="6203" max="6203" width="3.85546875" style="351" customWidth="1"/>
    <col min="6204" max="6204" width="1.42578125" style="351" customWidth="1"/>
    <col min="6205" max="6205" width="4.5703125" style="351" customWidth="1"/>
    <col min="6206" max="6206" width="1" style="351" customWidth="1"/>
    <col min="6207" max="6207" width="4.5703125" style="351" customWidth="1"/>
    <col min="6208" max="6208" width="0.5703125" style="351" customWidth="1"/>
    <col min="6209" max="6209" width="4.5703125" style="351" customWidth="1"/>
    <col min="6210" max="6210" width="0.5703125" style="351" customWidth="1"/>
    <col min="6211" max="6211" width="4.5703125" style="351" customWidth="1"/>
    <col min="6212" max="6212" width="0.5703125" style="351" customWidth="1"/>
    <col min="6213" max="6213" width="4.5703125" style="351" customWidth="1"/>
    <col min="6214" max="6214" width="0.5703125" style="351" customWidth="1"/>
    <col min="6215" max="6215" width="4.5703125" style="351" customWidth="1"/>
    <col min="6216" max="6216" width="0.5703125" style="351" customWidth="1"/>
    <col min="6217" max="6217" width="4.5703125" style="351" customWidth="1"/>
    <col min="6218" max="6218" width="0.5703125" style="351" customWidth="1"/>
    <col min="6219" max="6219" width="4.5703125" style="351" customWidth="1"/>
    <col min="6220" max="6220" width="0.5703125" style="351" customWidth="1"/>
    <col min="6221" max="6221" width="4.5703125" style="351" customWidth="1"/>
    <col min="6222" max="6222" width="0.5703125" style="351" customWidth="1"/>
    <col min="6223" max="6223" width="4.5703125" style="351" customWidth="1"/>
    <col min="6224" max="6224" width="0.5703125" style="351" customWidth="1"/>
    <col min="6225" max="6225" width="4.5703125" style="351" customWidth="1"/>
    <col min="6226" max="6226" width="0.5703125" style="351" customWidth="1"/>
    <col min="6227" max="6227" width="4.5703125" style="351" customWidth="1"/>
    <col min="6228" max="6228" width="0.5703125" style="351" customWidth="1"/>
    <col min="6229" max="6229" width="4.5703125" style="351" customWidth="1"/>
    <col min="6230" max="6230" width="0.5703125" style="351" customWidth="1"/>
    <col min="6231" max="6231" width="4.5703125" style="351" customWidth="1"/>
    <col min="6232" max="6232" width="0.5703125" style="351" customWidth="1"/>
    <col min="6233" max="6233" width="4.5703125" style="351" customWidth="1"/>
    <col min="6234" max="6234" width="0.5703125" style="351" customWidth="1"/>
    <col min="6235" max="6235" width="4.5703125" style="351" customWidth="1"/>
    <col min="6236" max="6236" width="0.5703125" style="351" customWidth="1"/>
    <col min="6237" max="6237" width="4.5703125" style="351" customWidth="1"/>
    <col min="6238" max="6238" width="0.5703125" style="351" customWidth="1"/>
    <col min="6239" max="6239" width="4.5703125" style="351" customWidth="1"/>
    <col min="6240" max="6240" width="0.5703125" style="351" customWidth="1"/>
    <col min="6241" max="6241" width="4.5703125" style="351" customWidth="1"/>
    <col min="6242" max="6242" width="0.5703125" style="351" customWidth="1"/>
    <col min="6243" max="6243" width="4.5703125" style="351" customWidth="1"/>
    <col min="6244" max="6244" width="0.5703125" style="351" customWidth="1"/>
    <col min="6245" max="6245" width="4.5703125" style="351" customWidth="1"/>
    <col min="6246" max="6246" width="0.5703125" style="351" customWidth="1"/>
    <col min="6247" max="6247" width="4.5703125" style="351" customWidth="1"/>
    <col min="6248" max="6248" width="0.5703125" style="351" customWidth="1"/>
    <col min="6249" max="6249" width="4.42578125" style="351" customWidth="1"/>
    <col min="6250" max="6400" width="8" style="351"/>
    <col min="6401" max="6402" width="0" style="351" hidden="1" customWidth="1"/>
    <col min="6403" max="6403" width="7.42578125" style="351" customWidth="1"/>
    <col min="6404" max="6404" width="43.5703125" style="351" bestFit="1" customWidth="1"/>
    <col min="6405" max="6405" width="8.140625" style="351" customWidth="1"/>
    <col min="6406" max="6406" width="7.85546875" style="351" customWidth="1"/>
    <col min="6407" max="6407" width="1.5703125" style="351" customWidth="1"/>
    <col min="6408" max="6408" width="6" style="351" customWidth="1"/>
    <col min="6409" max="6409" width="1.5703125" style="351" customWidth="1"/>
    <col min="6410" max="6410" width="6.140625" style="351" customWidth="1"/>
    <col min="6411" max="6411" width="1.5703125" style="351" customWidth="1"/>
    <col min="6412" max="6412" width="6.140625" style="351" customWidth="1"/>
    <col min="6413" max="6413" width="1.5703125" style="351" customWidth="1"/>
    <col min="6414" max="6414" width="6.140625" style="351" customWidth="1"/>
    <col min="6415" max="6415" width="1.5703125" style="351" customWidth="1"/>
    <col min="6416" max="6416" width="6" style="351" customWidth="1"/>
    <col min="6417" max="6417" width="1.5703125" style="351" customWidth="1"/>
    <col min="6418" max="6418" width="6" style="351" customWidth="1"/>
    <col min="6419" max="6419" width="1.5703125" style="351" customWidth="1"/>
    <col min="6420" max="6420" width="6" style="351" customWidth="1"/>
    <col min="6421" max="6421" width="1.5703125" style="351" customWidth="1"/>
    <col min="6422" max="6422" width="6" style="351" customWidth="1"/>
    <col min="6423" max="6423" width="1.5703125" style="351" customWidth="1"/>
    <col min="6424" max="6424" width="6" style="351" customWidth="1"/>
    <col min="6425" max="6425" width="1.5703125" style="351" customWidth="1"/>
    <col min="6426" max="6426" width="6" style="351" customWidth="1"/>
    <col min="6427" max="6427" width="1.5703125" style="351" customWidth="1"/>
    <col min="6428" max="6428" width="4.5703125" style="351" bestFit="1" customWidth="1"/>
    <col min="6429" max="6429" width="1.85546875" style="351" customWidth="1"/>
    <col min="6430" max="6430" width="4.5703125" style="351" bestFit="1" customWidth="1"/>
    <col min="6431" max="6431" width="1.42578125" style="351" bestFit="1" customWidth="1"/>
    <col min="6432" max="6432" width="4.5703125" style="351" bestFit="1" customWidth="1"/>
    <col min="6433" max="6433" width="1.42578125" style="351" bestFit="1" customWidth="1"/>
    <col min="6434" max="6434" width="4.5703125" style="351" bestFit="1" customWidth="1"/>
    <col min="6435" max="6435" width="1.42578125" style="351" bestFit="1" customWidth="1"/>
    <col min="6436" max="6436" width="4.5703125" style="351" bestFit="1" customWidth="1"/>
    <col min="6437" max="6437" width="1.42578125" style="351" bestFit="1" customWidth="1"/>
    <col min="6438" max="6438" width="4.5703125" style="351" bestFit="1" customWidth="1"/>
    <col min="6439" max="6439" width="1.42578125" style="351" bestFit="1" customWidth="1"/>
    <col min="6440" max="6440" width="5.85546875" style="351" bestFit="1" customWidth="1"/>
    <col min="6441" max="6441" width="1.42578125" style="351" bestFit="1" customWidth="1"/>
    <col min="6442" max="6442" width="5.85546875" style="351" bestFit="1" customWidth="1"/>
    <col min="6443" max="6443" width="1.42578125" style="351" bestFit="1" customWidth="1"/>
    <col min="6444" max="6444" width="5.85546875" style="351" bestFit="1" customWidth="1"/>
    <col min="6445" max="6445" width="1.42578125" style="351" bestFit="1" customWidth="1"/>
    <col min="6446" max="6446" width="5.85546875" style="351" bestFit="1" customWidth="1"/>
    <col min="6447" max="6447" width="1.42578125" style="351" bestFit="1" customWidth="1"/>
    <col min="6448" max="6448" width="5.85546875" style="351" bestFit="1" customWidth="1"/>
    <col min="6449" max="6449" width="1.42578125" style="351" bestFit="1" customWidth="1"/>
    <col min="6450" max="6450" width="7" style="351" bestFit="1" customWidth="1"/>
    <col min="6451" max="6451" width="1.5703125" style="351" customWidth="1"/>
    <col min="6452" max="6452" width="5.85546875" style="351" bestFit="1" customWidth="1"/>
    <col min="6453" max="6453" width="1.5703125" style="351" customWidth="1"/>
    <col min="6454" max="6454" width="2.5703125" style="351" customWidth="1"/>
    <col min="6455" max="6455" width="3.85546875" style="351" customWidth="1"/>
    <col min="6456" max="6456" width="3" style="351" customWidth="1"/>
    <col min="6457" max="6457" width="25.85546875" style="351" customWidth="1"/>
    <col min="6458" max="6458" width="6.42578125" style="351" customWidth="1"/>
    <col min="6459" max="6459" width="3.85546875" style="351" customWidth="1"/>
    <col min="6460" max="6460" width="1.42578125" style="351" customWidth="1"/>
    <col min="6461" max="6461" width="4.5703125" style="351" customWidth="1"/>
    <col min="6462" max="6462" width="1" style="351" customWidth="1"/>
    <col min="6463" max="6463" width="4.5703125" style="351" customWidth="1"/>
    <col min="6464" max="6464" width="0.5703125" style="351" customWidth="1"/>
    <col min="6465" max="6465" width="4.5703125" style="351" customWidth="1"/>
    <col min="6466" max="6466" width="0.5703125" style="351" customWidth="1"/>
    <col min="6467" max="6467" width="4.5703125" style="351" customWidth="1"/>
    <col min="6468" max="6468" width="0.5703125" style="351" customWidth="1"/>
    <col min="6469" max="6469" width="4.5703125" style="351" customWidth="1"/>
    <col min="6470" max="6470" width="0.5703125" style="351" customWidth="1"/>
    <col min="6471" max="6471" width="4.5703125" style="351" customWidth="1"/>
    <col min="6472" max="6472" width="0.5703125" style="351" customWidth="1"/>
    <col min="6473" max="6473" width="4.5703125" style="351" customWidth="1"/>
    <col min="6474" max="6474" width="0.5703125" style="351" customWidth="1"/>
    <col min="6475" max="6475" width="4.5703125" style="351" customWidth="1"/>
    <col min="6476" max="6476" width="0.5703125" style="351" customWidth="1"/>
    <col min="6477" max="6477" width="4.5703125" style="351" customWidth="1"/>
    <col min="6478" max="6478" width="0.5703125" style="351" customWidth="1"/>
    <col min="6479" max="6479" width="4.5703125" style="351" customWidth="1"/>
    <col min="6480" max="6480" width="0.5703125" style="351" customWidth="1"/>
    <col min="6481" max="6481" width="4.5703125" style="351" customWidth="1"/>
    <col min="6482" max="6482" width="0.5703125" style="351" customWidth="1"/>
    <col min="6483" max="6483" width="4.5703125" style="351" customWidth="1"/>
    <col min="6484" max="6484" width="0.5703125" style="351" customWidth="1"/>
    <col min="6485" max="6485" width="4.5703125" style="351" customWidth="1"/>
    <col min="6486" max="6486" width="0.5703125" style="351" customWidth="1"/>
    <col min="6487" max="6487" width="4.5703125" style="351" customWidth="1"/>
    <col min="6488" max="6488" width="0.5703125" style="351" customWidth="1"/>
    <col min="6489" max="6489" width="4.5703125" style="351" customWidth="1"/>
    <col min="6490" max="6490" width="0.5703125" style="351" customWidth="1"/>
    <col min="6491" max="6491" width="4.5703125" style="351" customWidth="1"/>
    <col min="6492" max="6492" width="0.5703125" style="351" customWidth="1"/>
    <col min="6493" max="6493" width="4.5703125" style="351" customWidth="1"/>
    <col min="6494" max="6494" width="0.5703125" style="351" customWidth="1"/>
    <col min="6495" max="6495" width="4.5703125" style="351" customWidth="1"/>
    <col min="6496" max="6496" width="0.5703125" style="351" customWidth="1"/>
    <col min="6497" max="6497" width="4.5703125" style="351" customWidth="1"/>
    <col min="6498" max="6498" width="0.5703125" style="351" customWidth="1"/>
    <col min="6499" max="6499" width="4.5703125" style="351" customWidth="1"/>
    <col min="6500" max="6500" width="0.5703125" style="351" customWidth="1"/>
    <col min="6501" max="6501" width="4.5703125" style="351" customWidth="1"/>
    <col min="6502" max="6502" width="0.5703125" style="351" customWidth="1"/>
    <col min="6503" max="6503" width="4.5703125" style="351" customWidth="1"/>
    <col min="6504" max="6504" width="0.5703125" style="351" customWidth="1"/>
    <col min="6505" max="6505" width="4.42578125" style="351" customWidth="1"/>
    <col min="6506" max="6656" width="8" style="351"/>
    <col min="6657" max="6658" width="0" style="351" hidden="1" customWidth="1"/>
    <col min="6659" max="6659" width="7.42578125" style="351" customWidth="1"/>
    <col min="6660" max="6660" width="43.5703125" style="351" bestFit="1" customWidth="1"/>
    <col min="6661" max="6661" width="8.140625" style="351" customWidth="1"/>
    <col min="6662" max="6662" width="7.85546875" style="351" customWidth="1"/>
    <col min="6663" max="6663" width="1.5703125" style="351" customWidth="1"/>
    <col min="6664" max="6664" width="6" style="351" customWidth="1"/>
    <col min="6665" max="6665" width="1.5703125" style="351" customWidth="1"/>
    <col min="6666" max="6666" width="6.140625" style="351" customWidth="1"/>
    <col min="6667" max="6667" width="1.5703125" style="351" customWidth="1"/>
    <col min="6668" max="6668" width="6.140625" style="351" customWidth="1"/>
    <col min="6669" max="6669" width="1.5703125" style="351" customWidth="1"/>
    <col min="6670" max="6670" width="6.140625" style="351" customWidth="1"/>
    <col min="6671" max="6671" width="1.5703125" style="351" customWidth="1"/>
    <col min="6672" max="6672" width="6" style="351" customWidth="1"/>
    <col min="6673" max="6673" width="1.5703125" style="351" customWidth="1"/>
    <col min="6674" max="6674" width="6" style="351" customWidth="1"/>
    <col min="6675" max="6675" width="1.5703125" style="351" customWidth="1"/>
    <col min="6676" max="6676" width="6" style="351" customWidth="1"/>
    <col min="6677" max="6677" width="1.5703125" style="351" customWidth="1"/>
    <col min="6678" max="6678" width="6" style="351" customWidth="1"/>
    <col min="6679" max="6679" width="1.5703125" style="351" customWidth="1"/>
    <col min="6680" max="6680" width="6" style="351" customWidth="1"/>
    <col min="6681" max="6681" width="1.5703125" style="351" customWidth="1"/>
    <col min="6682" max="6682" width="6" style="351" customWidth="1"/>
    <col min="6683" max="6683" width="1.5703125" style="351" customWidth="1"/>
    <col min="6684" max="6684" width="4.5703125" style="351" bestFit="1" customWidth="1"/>
    <col min="6685" max="6685" width="1.85546875" style="351" customWidth="1"/>
    <col min="6686" max="6686" width="4.5703125" style="351" bestFit="1" customWidth="1"/>
    <col min="6687" max="6687" width="1.42578125" style="351" bestFit="1" customWidth="1"/>
    <col min="6688" max="6688" width="4.5703125" style="351" bestFit="1" customWidth="1"/>
    <col min="6689" max="6689" width="1.42578125" style="351" bestFit="1" customWidth="1"/>
    <col min="6690" max="6690" width="4.5703125" style="351" bestFit="1" customWidth="1"/>
    <col min="6691" max="6691" width="1.42578125" style="351" bestFit="1" customWidth="1"/>
    <col min="6692" max="6692" width="4.5703125" style="351" bestFit="1" customWidth="1"/>
    <col min="6693" max="6693" width="1.42578125" style="351" bestFit="1" customWidth="1"/>
    <col min="6694" max="6694" width="4.5703125" style="351" bestFit="1" customWidth="1"/>
    <col min="6695" max="6695" width="1.42578125" style="351" bestFit="1" customWidth="1"/>
    <col min="6696" max="6696" width="5.85546875" style="351" bestFit="1" customWidth="1"/>
    <col min="6697" max="6697" width="1.42578125" style="351" bestFit="1" customWidth="1"/>
    <col min="6698" max="6698" width="5.85546875" style="351" bestFit="1" customWidth="1"/>
    <col min="6699" max="6699" width="1.42578125" style="351" bestFit="1" customWidth="1"/>
    <col min="6700" max="6700" width="5.85546875" style="351" bestFit="1" customWidth="1"/>
    <col min="6701" max="6701" width="1.42578125" style="351" bestFit="1" customWidth="1"/>
    <col min="6702" max="6702" width="5.85546875" style="351" bestFit="1" customWidth="1"/>
    <col min="6703" max="6703" width="1.42578125" style="351" bestFit="1" customWidth="1"/>
    <col min="6704" max="6704" width="5.85546875" style="351" bestFit="1" customWidth="1"/>
    <col min="6705" max="6705" width="1.42578125" style="351" bestFit="1" customWidth="1"/>
    <col min="6706" max="6706" width="7" style="351" bestFit="1" customWidth="1"/>
    <col min="6707" max="6707" width="1.5703125" style="351" customWidth="1"/>
    <col min="6708" max="6708" width="5.85546875" style="351" bestFit="1" customWidth="1"/>
    <col min="6709" max="6709" width="1.5703125" style="351" customWidth="1"/>
    <col min="6710" max="6710" width="2.5703125" style="351" customWidth="1"/>
    <col min="6711" max="6711" width="3.85546875" style="351" customWidth="1"/>
    <col min="6712" max="6712" width="3" style="351" customWidth="1"/>
    <col min="6713" max="6713" width="25.85546875" style="351" customWidth="1"/>
    <col min="6714" max="6714" width="6.42578125" style="351" customWidth="1"/>
    <col min="6715" max="6715" width="3.85546875" style="351" customWidth="1"/>
    <col min="6716" max="6716" width="1.42578125" style="351" customWidth="1"/>
    <col min="6717" max="6717" width="4.5703125" style="351" customWidth="1"/>
    <col min="6718" max="6718" width="1" style="351" customWidth="1"/>
    <col min="6719" max="6719" width="4.5703125" style="351" customWidth="1"/>
    <col min="6720" max="6720" width="0.5703125" style="351" customWidth="1"/>
    <col min="6721" max="6721" width="4.5703125" style="351" customWidth="1"/>
    <col min="6722" max="6722" width="0.5703125" style="351" customWidth="1"/>
    <col min="6723" max="6723" width="4.5703125" style="351" customWidth="1"/>
    <col min="6724" max="6724" width="0.5703125" style="351" customWidth="1"/>
    <col min="6725" max="6725" width="4.5703125" style="351" customWidth="1"/>
    <col min="6726" max="6726" width="0.5703125" style="351" customWidth="1"/>
    <col min="6727" max="6727" width="4.5703125" style="351" customWidth="1"/>
    <col min="6728" max="6728" width="0.5703125" style="351" customWidth="1"/>
    <col min="6729" max="6729" width="4.5703125" style="351" customWidth="1"/>
    <col min="6730" max="6730" width="0.5703125" style="351" customWidth="1"/>
    <col min="6731" max="6731" width="4.5703125" style="351" customWidth="1"/>
    <col min="6732" max="6732" width="0.5703125" style="351" customWidth="1"/>
    <col min="6733" max="6733" width="4.5703125" style="351" customWidth="1"/>
    <col min="6734" max="6734" width="0.5703125" style="351" customWidth="1"/>
    <col min="6735" max="6735" width="4.5703125" style="351" customWidth="1"/>
    <col min="6736" max="6736" width="0.5703125" style="351" customWidth="1"/>
    <col min="6737" max="6737" width="4.5703125" style="351" customWidth="1"/>
    <col min="6738" max="6738" width="0.5703125" style="351" customWidth="1"/>
    <col min="6739" max="6739" width="4.5703125" style="351" customWidth="1"/>
    <col min="6740" max="6740" width="0.5703125" style="351" customWidth="1"/>
    <col min="6741" max="6741" width="4.5703125" style="351" customWidth="1"/>
    <col min="6742" max="6742" width="0.5703125" style="351" customWidth="1"/>
    <col min="6743" max="6743" width="4.5703125" style="351" customWidth="1"/>
    <col min="6744" max="6744" width="0.5703125" style="351" customWidth="1"/>
    <col min="6745" max="6745" width="4.5703125" style="351" customWidth="1"/>
    <col min="6746" max="6746" width="0.5703125" style="351" customWidth="1"/>
    <col min="6747" max="6747" width="4.5703125" style="351" customWidth="1"/>
    <col min="6748" max="6748" width="0.5703125" style="351" customWidth="1"/>
    <col min="6749" max="6749" width="4.5703125" style="351" customWidth="1"/>
    <col min="6750" max="6750" width="0.5703125" style="351" customWidth="1"/>
    <col min="6751" max="6751" width="4.5703125" style="351" customWidth="1"/>
    <col min="6752" max="6752" width="0.5703125" style="351" customWidth="1"/>
    <col min="6753" max="6753" width="4.5703125" style="351" customWidth="1"/>
    <col min="6754" max="6754" width="0.5703125" style="351" customWidth="1"/>
    <col min="6755" max="6755" width="4.5703125" style="351" customWidth="1"/>
    <col min="6756" max="6756" width="0.5703125" style="351" customWidth="1"/>
    <col min="6757" max="6757" width="4.5703125" style="351" customWidth="1"/>
    <col min="6758" max="6758" width="0.5703125" style="351" customWidth="1"/>
    <col min="6759" max="6759" width="4.5703125" style="351" customWidth="1"/>
    <col min="6760" max="6760" width="0.5703125" style="351" customWidth="1"/>
    <col min="6761" max="6761" width="4.42578125" style="351" customWidth="1"/>
    <col min="6762" max="6912" width="8" style="351"/>
    <col min="6913" max="6914" width="0" style="351" hidden="1" customWidth="1"/>
    <col min="6915" max="6915" width="7.42578125" style="351" customWidth="1"/>
    <col min="6916" max="6916" width="43.5703125" style="351" bestFit="1" customWidth="1"/>
    <col min="6917" max="6917" width="8.140625" style="351" customWidth="1"/>
    <col min="6918" max="6918" width="7.85546875" style="351" customWidth="1"/>
    <col min="6919" max="6919" width="1.5703125" style="351" customWidth="1"/>
    <col min="6920" max="6920" width="6" style="351" customWidth="1"/>
    <col min="6921" max="6921" width="1.5703125" style="351" customWidth="1"/>
    <col min="6922" max="6922" width="6.140625" style="351" customWidth="1"/>
    <col min="6923" max="6923" width="1.5703125" style="351" customWidth="1"/>
    <col min="6924" max="6924" width="6.140625" style="351" customWidth="1"/>
    <col min="6925" max="6925" width="1.5703125" style="351" customWidth="1"/>
    <col min="6926" max="6926" width="6.140625" style="351" customWidth="1"/>
    <col min="6927" max="6927" width="1.5703125" style="351" customWidth="1"/>
    <col min="6928" max="6928" width="6" style="351" customWidth="1"/>
    <col min="6929" max="6929" width="1.5703125" style="351" customWidth="1"/>
    <col min="6930" max="6930" width="6" style="351" customWidth="1"/>
    <col min="6931" max="6931" width="1.5703125" style="351" customWidth="1"/>
    <col min="6932" max="6932" width="6" style="351" customWidth="1"/>
    <col min="6933" max="6933" width="1.5703125" style="351" customWidth="1"/>
    <col min="6934" max="6934" width="6" style="351" customWidth="1"/>
    <col min="6935" max="6935" width="1.5703125" style="351" customWidth="1"/>
    <col min="6936" max="6936" width="6" style="351" customWidth="1"/>
    <col min="6937" max="6937" width="1.5703125" style="351" customWidth="1"/>
    <col min="6938" max="6938" width="6" style="351" customWidth="1"/>
    <col min="6939" max="6939" width="1.5703125" style="351" customWidth="1"/>
    <col min="6940" max="6940" width="4.5703125" style="351" bestFit="1" customWidth="1"/>
    <col min="6941" max="6941" width="1.85546875" style="351" customWidth="1"/>
    <col min="6942" max="6942" width="4.5703125" style="351" bestFit="1" customWidth="1"/>
    <col min="6943" max="6943" width="1.42578125" style="351" bestFit="1" customWidth="1"/>
    <col min="6944" max="6944" width="4.5703125" style="351" bestFit="1" customWidth="1"/>
    <col min="6945" max="6945" width="1.42578125" style="351" bestFit="1" customWidth="1"/>
    <col min="6946" max="6946" width="4.5703125" style="351" bestFit="1" customWidth="1"/>
    <col min="6947" max="6947" width="1.42578125" style="351" bestFit="1" customWidth="1"/>
    <col min="6948" max="6948" width="4.5703125" style="351" bestFit="1" customWidth="1"/>
    <col min="6949" max="6949" width="1.42578125" style="351" bestFit="1" customWidth="1"/>
    <col min="6950" max="6950" width="4.5703125" style="351" bestFit="1" customWidth="1"/>
    <col min="6951" max="6951" width="1.42578125" style="351" bestFit="1" customWidth="1"/>
    <col min="6952" max="6952" width="5.85546875" style="351" bestFit="1" customWidth="1"/>
    <col min="6953" max="6953" width="1.42578125" style="351" bestFit="1" customWidth="1"/>
    <col min="6954" max="6954" width="5.85546875" style="351" bestFit="1" customWidth="1"/>
    <col min="6955" max="6955" width="1.42578125" style="351" bestFit="1" customWidth="1"/>
    <col min="6956" max="6956" width="5.85546875" style="351" bestFit="1" customWidth="1"/>
    <col min="6957" max="6957" width="1.42578125" style="351" bestFit="1" customWidth="1"/>
    <col min="6958" max="6958" width="5.85546875" style="351" bestFit="1" customWidth="1"/>
    <col min="6959" max="6959" width="1.42578125" style="351" bestFit="1" customWidth="1"/>
    <col min="6960" max="6960" width="5.85546875" style="351" bestFit="1" customWidth="1"/>
    <col min="6961" max="6961" width="1.42578125" style="351" bestFit="1" customWidth="1"/>
    <col min="6962" max="6962" width="7" style="351" bestFit="1" customWidth="1"/>
    <col min="6963" max="6963" width="1.5703125" style="351" customWidth="1"/>
    <col min="6964" max="6964" width="5.85546875" style="351" bestFit="1" customWidth="1"/>
    <col min="6965" max="6965" width="1.5703125" style="351" customWidth="1"/>
    <col min="6966" max="6966" width="2.5703125" style="351" customWidth="1"/>
    <col min="6967" max="6967" width="3.85546875" style="351" customWidth="1"/>
    <col min="6968" max="6968" width="3" style="351" customWidth="1"/>
    <col min="6969" max="6969" width="25.85546875" style="351" customWidth="1"/>
    <col min="6970" max="6970" width="6.42578125" style="351" customWidth="1"/>
    <col min="6971" max="6971" width="3.85546875" style="351" customWidth="1"/>
    <col min="6972" max="6972" width="1.42578125" style="351" customWidth="1"/>
    <col min="6973" max="6973" width="4.5703125" style="351" customWidth="1"/>
    <col min="6974" max="6974" width="1" style="351" customWidth="1"/>
    <col min="6975" max="6975" width="4.5703125" style="351" customWidth="1"/>
    <col min="6976" max="6976" width="0.5703125" style="351" customWidth="1"/>
    <col min="6977" max="6977" width="4.5703125" style="351" customWidth="1"/>
    <col min="6978" max="6978" width="0.5703125" style="351" customWidth="1"/>
    <col min="6979" max="6979" width="4.5703125" style="351" customWidth="1"/>
    <col min="6980" max="6980" width="0.5703125" style="351" customWidth="1"/>
    <col min="6981" max="6981" width="4.5703125" style="351" customWidth="1"/>
    <col min="6982" max="6982" width="0.5703125" style="351" customWidth="1"/>
    <col min="6983" max="6983" width="4.5703125" style="351" customWidth="1"/>
    <col min="6984" max="6984" width="0.5703125" style="351" customWidth="1"/>
    <col min="6985" max="6985" width="4.5703125" style="351" customWidth="1"/>
    <col min="6986" max="6986" width="0.5703125" style="351" customWidth="1"/>
    <col min="6987" max="6987" width="4.5703125" style="351" customWidth="1"/>
    <col min="6988" max="6988" width="0.5703125" style="351" customWidth="1"/>
    <col min="6989" max="6989" width="4.5703125" style="351" customWidth="1"/>
    <col min="6990" max="6990" width="0.5703125" style="351" customWidth="1"/>
    <col min="6991" max="6991" width="4.5703125" style="351" customWidth="1"/>
    <col min="6992" max="6992" width="0.5703125" style="351" customWidth="1"/>
    <col min="6993" max="6993" width="4.5703125" style="351" customWidth="1"/>
    <col min="6994" max="6994" width="0.5703125" style="351" customWidth="1"/>
    <col min="6995" max="6995" width="4.5703125" style="351" customWidth="1"/>
    <col min="6996" max="6996" width="0.5703125" style="351" customWidth="1"/>
    <col min="6997" max="6997" width="4.5703125" style="351" customWidth="1"/>
    <col min="6998" max="6998" width="0.5703125" style="351" customWidth="1"/>
    <col min="6999" max="6999" width="4.5703125" style="351" customWidth="1"/>
    <col min="7000" max="7000" width="0.5703125" style="351" customWidth="1"/>
    <col min="7001" max="7001" width="4.5703125" style="351" customWidth="1"/>
    <col min="7002" max="7002" width="0.5703125" style="351" customWidth="1"/>
    <col min="7003" max="7003" width="4.5703125" style="351" customWidth="1"/>
    <col min="7004" max="7004" width="0.5703125" style="351" customWidth="1"/>
    <col min="7005" max="7005" width="4.5703125" style="351" customWidth="1"/>
    <col min="7006" max="7006" width="0.5703125" style="351" customWidth="1"/>
    <col min="7007" max="7007" width="4.5703125" style="351" customWidth="1"/>
    <col min="7008" max="7008" width="0.5703125" style="351" customWidth="1"/>
    <col min="7009" max="7009" width="4.5703125" style="351" customWidth="1"/>
    <col min="7010" max="7010" width="0.5703125" style="351" customWidth="1"/>
    <col min="7011" max="7011" width="4.5703125" style="351" customWidth="1"/>
    <col min="7012" max="7012" width="0.5703125" style="351" customWidth="1"/>
    <col min="7013" max="7013" width="4.5703125" style="351" customWidth="1"/>
    <col min="7014" max="7014" width="0.5703125" style="351" customWidth="1"/>
    <col min="7015" max="7015" width="4.5703125" style="351" customWidth="1"/>
    <col min="7016" max="7016" width="0.5703125" style="351" customWidth="1"/>
    <col min="7017" max="7017" width="4.42578125" style="351" customWidth="1"/>
    <col min="7018" max="7168" width="8" style="351"/>
    <col min="7169" max="7170" width="0" style="351" hidden="1" customWidth="1"/>
    <col min="7171" max="7171" width="7.42578125" style="351" customWidth="1"/>
    <col min="7172" max="7172" width="43.5703125" style="351" bestFit="1" customWidth="1"/>
    <col min="7173" max="7173" width="8.140625" style="351" customWidth="1"/>
    <col min="7174" max="7174" width="7.85546875" style="351" customWidth="1"/>
    <col min="7175" max="7175" width="1.5703125" style="351" customWidth="1"/>
    <col min="7176" max="7176" width="6" style="351" customWidth="1"/>
    <col min="7177" max="7177" width="1.5703125" style="351" customWidth="1"/>
    <col min="7178" max="7178" width="6.140625" style="351" customWidth="1"/>
    <col min="7179" max="7179" width="1.5703125" style="351" customWidth="1"/>
    <col min="7180" max="7180" width="6.140625" style="351" customWidth="1"/>
    <col min="7181" max="7181" width="1.5703125" style="351" customWidth="1"/>
    <col min="7182" max="7182" width="6.140625" style="351" customWidth="1"/>
    <col min="7183" max="7183" width="1.5703125" style="351" customWidth="1"/>
    <col min="7184" max="7184" width="6" style="351" customWidth="1"/>
    <col min="7185" max="7185" width="1.5703125" style="351" customWidth="1"/>
    <col min="7186" max="7186" width="6" style="351" customWidth="1"/>
    <col min="7187" max="7187" width="1.5703125" style="351" customWidth="1"/>
    <col min="7188" max="7188" width="6" style="351" customWidth="1"/>
    <col min="7189" max="7189" width="1.5703125" style="351" customWidth="1"/>
    <col min="7190" max="7190" width="6" style="351" customWidth="1"/>
    <col min="7191" max="7191" width="1.5703125" style="351" customWidth="1"/>
    <col min="7192" max="7192" width="6" style="351" customWidth="1"/>
    <col min="7193" max="7193" width="1.5703125" style="351" customWidth="1"/>
    <col min="7194" max="7194" width="6" style="351" customWidth="1"/>
    <col min="7195" max="7195" width="1.5703125" style="351" customWidth="1"/>
    <col min="7196" max="7196" width="4.5703125" style="351" bestFit="1" customWidth="1"/>
    <col min="7197" max="7197" width="1.85546875" style="351" customWidth="1"/>
    <col min="7198" max="7198" width="4.5703125" style="351" bestFit="1" customWidth="1"/>
    <col min="7199" max="7199" width="1.42578125" style="351" bestFit="1" customWidth="1"/>
    <col min="7200" max="7200" width="4.5703125" style="351" bestFit="1" customWidth="1"/>
    <col min="7201" max="7201" width="1.42578125" style="351" bestFit="1" customWidth="1"/>
    <col min="7202" max="7202" width="4.5703125" style="351" bestFit="1" customWidth="1"/>
    <col min="7203" max="7203" width="1.42578125" style="351" bestFit="1" customWidth="1"/>
    <col min="7204" max="7204" width="4.5703125" style="351" bestFit="1" customWidth="1"/>
    <col min="7205" max="7205" width="1.42578125" style="351" bestFit="1" customWidth="1"/>
    <col min="7206" max="7206" width="4.5703125" style="351" bestFit="1" customWidth="1"/>
    <col min="7207" max="7207" width="1.42578125" style="351" bestFit="1" customWidth="1"/>
    <col min="7208" max="7208" width="5.85546875" style="351" bestFit="1" customWidth="1"/>
    <col min="7209" max="7209" width="1.42578125" style="351" bestFit="1" customWidth="1"/>
    <col min="7210" max="7210" width="5.85546875" style="351" bestFit="1" customWidth="1"/>
    <col min="7211" max="7211" width="1.42578125" style="351" bestFit="1" customWidth="1"/>
    <col min="7212" max="7212" width="5.85546875" style="351" bestFit="1" customWidth="1"/>
    <col min="7213" max="7213" width="1.42578125" style="351" bestFit="1" customWidth="1"/>
    <col min="7214" max="7214" width="5.85546875" style="351" bestFit="1" customWidth="1"/>
    <col min="7215" max="7215" width="1.42578125" style="351" bestFit="1" customWidth="1"/>
    <col min="7216" max="7216" width="5.85546875" style="351" bestFit="1" customWidth="1"/>
    <col min="7217" max="7217" width="1.42578125" style="351" bestFit="1" customWidth="1"/>
    <col min="7218" max="7218" width="7" style="351" bestFit="1" customWidth="1"/>
    <col min="7219" max="7219" width="1.5703125" style="351" customWidth="1"/>
    <col min="7220" max="7220" width="5.85546875" style="351" bestFit="1" customWidth="1"/>
    <col min="7221" max="7221" width="1.5703125" style="351" customWidth="1"/>
    <col min="7222" max="7222" width="2.5703125" style="351" customWidth="1"/>
    <col min="7223" max="7223" width="3.85546875" style="351" customWidth="1"/>
    <col min="7224" max="7224" width="3" style="351" customWidth="1"/>
    <col min="7225" max="7225" width="25.85546875" style="351" customWidth="1"/>
    <col min="7226" max="7226" width="6.42578125" style="351" customWidth="1"/>
    <col min="7227" max="7227" width="3.85546875" style="351" customWidth="1"/>
    <col min="7228" max="7228" width="1.42578125" style="351" customWidth="1"/>
    <col min="7229" max="7229" width="4.5703125" style="351" customWidth="1"/>
    <col min="7230" max="7230" width="1" style="351" customWidth="1"/>
    <col min="7231" max="7231" width="4.5703125" style="351" customWidth="1"/>
    <col min="7232" max="7232" width="0.5703125" style="351" customWidth="1"/>
    <col min="7233" max="7233" width="4.5703125" style="351" customWidth="1"/>
    <col min="7234" max="7234" width="0.5703125" style="351" customWidth="1"/>
    <col min="7235" max="7235" width="4.5703125" style="351" customWidth="1"/>
    <col min="7236" max="7236" width="0.5703125" style="351" customWidth="1"/>
    <col min="7237" max="7237" width="4.5703125" style="351" customWidth="1"/>
    <col min="7238" max="7238" width="0.5703125" style="351" customWidth="1"/>
    <col min="7239" max="7239" width="4.5703125" style="351" customWidth="1"/>
    <col min="7240" max="7240" width="0.5703125" style="351" customWidth="1"/>
    <col min="7241" max="7241" width="4.5703125" style="351" customWidth="1"/>
    <col min="7242" max="7242" width="0.5703125" style="351" customWidth="1"/>
    <col min="7243" max="7243" width="4.5703125" style="351" customWidth="1"/>
    <col min="7244" max="7244" width="0.5703125" style="351" customWidth="1"/>
    <col min="7245" max="7245" width="4.5703125" style="351" customWidth="1"/>
    <col min="7246" max="7246" width="0.5703125" style="351" customWidth="1"/>
    <col min="7247" max="7247" width="4.5703125" style="351" customWidth="1"/>
    <col min="7248" max="7248" width="0.5703125" style="351" customWidth="1"/>
    <col min="7249" max="7249" width="4.5703125" style="351" customWidth="1"/>
    <col min="7250" max="7250" width="0.5703125" style="351" customWidth="1"/>
    <col min="7251" max="7251" width="4.5703125" style="351" customWidth="1"/>
    <col min="7252" max="7252" width="0.5703125" style="351" customWidth="1"/>
    <col min="7253" max="7253" width="4.5703125" style="351" customWidth="1"/>
    <col min="7254" max="7254" width="0.5703125" style="351" customWidth="1"/>
    <col min="7255" max="7255" width="4.5703125" style="351" customWidth="1"/>
    <col min="7256" max="7256" width="0.5703125" style="351" customWidth="1"/>
    <col min="7257" max="7257" width="4.5703125" style="351" customWidth="1"/>
    <col min="7258" max="7258" width="0.5703125" style="351" customWidth="1"/>
    <col min="7259" max="7259" width="4.5703125" style="351" customWidth="1"/>
    <col min="7260" max="7260" width="0.5703125" style="351" customWidth="1"/>
    <col min="7261" max="7261" width="4.5703125" style="351" customWidth="1"/>
    <col min="7262" max="7262" width="0.5703125" style="351" customWidth="1"/>
    <col min="7263" max="7263" width="4.5703125" style="351" customWidth="1"/>
    <col min="7264" max="7264" width="0.5703125" style="351" customWidth="1"/>
    <col min="7265" max="7265" width="4.5703125" style="351" customWidth="1"/>
    <col min="7266" max="7266" width="0.5703125" style="351" customWidth="1"/>
    <col min="7267" max="7267" width="4.5703125" style="351" customWidth="1"/>
    <col min="7268" max="7268" width="0.5703125" style="351" customWidth="1"/>
    <col min="7269" max="7269" width="4.5703125" style="351" customWidth="1"/>
    <col min="7270" max="7270" width="0.5703125" style="351" customWidth="1"/>
    <col min="7271" max="7271" width="4.5703125" style="351" customWidth="1"/>
    <col min="7272" max="7272" width="0.5703125" style="351" customWidth="1"/>
    <col min="7273" max="7273" width="4.42578125" style="351" customWidth="1"/>
    <col min="7274" max="7424" width="8" style="351"/>
    <col min="7425" max="7426" width="0" style="351" hidden="1" customWidth="1"/>
    <col min="7427" max="7427" width="7.42578125" style="351" customWidth="1"/>
    <col min="7428" max="7428" width="43.5703125" style="351" bestFit="1" customWidth="1"/>
    <col min="7429" max="7429" width="8.140625" style="351" customWidth="1"/>
    <col min="7430" max="7430" width="7.85546875" style="351" customWidth="1"/>
    <col min="7431" max="7431" width="1.5703125" style="351" customWidth="1"/>
    <col min="7432" max="7432" width="6" style="351" customWidth="1"/>
    <col min="7433" max="7433" width="1.5703125" style="351" customWidth="1"/>
    <col min="7434" max="7434" width="6.140625" style="351" customWidth="1"/>
    <col min="7435" max="7435" width="1.5703125" style="351" customWidth="1"/>
    <col min="7436" max="7436" width="6.140625" style="351" customWidth="1"/>
    <col min="7437" max="7437" width="1.5703125" style="351" customWidth="1"/>
    <col min="7438" max="7438" width="6.140625" style="351" customWidth="1"/>
    <col min="7439" max="7439" width="1.5703125" style="351" customWidth="1"/>
    <col min="7440" max="7440" width="6" style="351" customWidth="1"/>
    <col min="7441" max="7441" width="1.5703125" style="351" customWidth="1"/>
    <col min="7442" max="7442" width="6" style="351" customWidth="1"/>
    <col min="7443" max="7443" width="1.5703125" style="351" customWidth="1"/>
    <col min="7444" max="7444" width="6" style="351" customWidth="1"/>
    <col min="7445" max="7445" width="1.5703125" style="351" customWidth="1"/>
    <col min="7446" max="7446" width="6" style="351" customWidth="1"/>
    <col min="7447" max="7447" width="1.5703125" style="351" customWidth="1"/>
    <col min="7448" max="7448" width="6" style="351" customWidth="1"/>
    <col min="7449" max="7449" width="1.5703125" style="351" customWidth="1"/>
    <col min="7450" max="7450" width="6" style="351" customWidth="1"/>
    <col min="7451" max="7451" width="1.5703125" style="351" customWidth="1"/>
    <col min="7452" max="7452" width="4.5703125" style="351" bestFit="1" customWidth="1"/>
    <col min="7453" max="7453" width="1.85546875" style="351" customWidth="1"/>
    <col min="7454" max="7454" width="4.5703125" style="351" bestFit="1" customWidth="1"/>
    <col min="7455" max="7455" width="1.42578125" style="351" bestFit="1" customWidth="1"/>
    <col min="7456" max="7456" width="4.5703125" style="351" bestFit="1" customWidth="1"/>
    <col min="7457" max="7457" width="1.42578125" style="351" bestFit="1" customWidth="1"/>
    <col min="7458" max="7458" width="4.5703125" style="351" bestFit="1" customWidth="1"/>
    <col min="7459" max="7459" width="1.42578125" style="351" bestFit="1" customWidth="1"/>
    <col min="7460" max="7460" width="4.5703125" style="351" bestFit="1" customWidth="1"/>
    <col min="7461" max="7461" width="1.42578125" style="351" bestFit="1" customWidth="1"/>
    <col min="7462" max="7462" width="4.5703125" style="351" bestFit="1" customWidth="1"/>
    <col min="7463" max="7463" width="1.42578125" style="351" bestFit="1" customWidth="1"/>
    <col min="7464" max="7464" width="5.85546875" style="351" bestFit="1" customWidth="1"/>
    <col min="7465" max="7465" width="1.42578125" style="351" bestFit="1" customWidth="1"/>
    <col min="7466" max="7466" width="5.85546875" style="351" bestFit="1" customWidth="1"/>
    <col min="7467" max="7467" width="1.42578125" style="351" bestFit="1" customWidth="1"/>
    <col min="7468" max="7468" width="5.85546875" style="351" bestFit="1" customWidth="1"/>
    <col min="7469" max="7469" width="1.42578125" style="351" bestFit="1" customWidth="1"/>
    <col min="7470" max="7470" width="5.85546875" style="351" bestFit="1" customWidth="1"/>
    <col min="7471" max="7471" width="1.42578125" style="351" bestFit="1" customWidth="1"/>
    <col min="7472" max="7472" width="5.85546875" style="351" bestFit="1" customWidth="1"/>
    <col min="7473" max="7473" width="1.42578125" style="351" bestFit="1" customWidth="1"/>
    <col min="7474" max="7474" width="7" style="351" bestFit="1" customWidth="1"/>
    <col min="7475" max="7475" width="1.5703125" style="351" customWidth="1"/>
    <col min="7476" max="7476" width="5.85546875" style="351" bestFit="1" customWidth="1"/>
    <col min="7477" max="7477" width="1.5703125" style="351" customWidth="1"/>
    <col min="7478" max="7478" width="2.5703125" style="351" customWidth="1"/>
    <col min="7479" max="7479" width="3.85546875" style="351" customWidth="1"/>
    <col min="7480" max="7480" width="3" style="351" customWidth="1"/>
    <col min="7481" max="7481" width="25.85546875" style="351" customWidth="1"/>
    <col min="7482" max="7482" width="6.42578125" style="351" customWidth="1"/>
    <col min="7483" max="7483" width="3.85546875" style="351" customWidth="1"/>
    <col min="7484" max="7484" width="1.42578125" style="351" customWidth="1"/>
    <col min="7485" max="7485" width="4.5703125" style="351" customWidth="1"/>
    <col min="7486" max="7486" width="1" style="351" customWidth="1"/>
    <col min="7487" max="7487" width="4.5703125" style="351" customWidth="1"/>
    <col min="7488" max="7488" width="0.5703125" style="351" customWidth="1"/>
    <col min="7489" max="7489" width="4.5703125" style="351" customWidth="1"/>
    <col min="7490" max="7490" width="0.5703125" style="351" customWidth="1"/>
    <col min="7491" max="7491" width="4.5703125" style="351" customWidth="1"/>
    <col min="7492" max="7492" width="0.5703125" style="351" customWidth="1"/>
    <col min="7493" max="7493" width="4.5703125" style="351" customWidth="1"/>
    <col min="7494" max="7494" width="0.5703125" style="351" customWidth="1"/>
    <col min="7495" max="7495" width="4.5703125" style="351" customWidth="1"/>
    <col min="7496" max="7496" width="0.5703125" style="351" customWidth="1"/>
    <col min="7497" max="7497" width="4.5703125" style="351" customWidth="1"/>
    <col min="7498" max="7498" width="0.5703125" style="351" customWidth="1"/>
    <col min="7499" max="7499" width="4.5703125" style="351" customWidth="1"/>
    <col min="7500" max="7500" width="0.5703125" style="351" customWidth="1"/>
    <col min="7501" max="7501" width="4.5703125" style="351" customWidth="1"/>
    <col min="7502" max="7502" width="0.5703125" style="351" customWidth="1"/>
    <col min="7503" max="7503" width="4.5703125" style="351" customWidth="1"/>
    <col min="7504" max="7504" width="0.5703125" style="351" customWidth="1"/>
    <col min="7505" max="7505" width="4.5703125" style="351" customWidth="1"/>
    <col min="7506" max="7506" width="0.5703125" style="351" customWidth="1"/>
    <col min="7507" max="7507" width="4.5703125" style="351" customWidth="1"/>
    <col min="7508" max="7508" width="0.5703125" style="351" customWidth="1"/>
    <col min="7509" max="7509" width="4.5703125" style="351" customWidth="1"/>
    <col min="7510" max="7510" width="0.5703125" style="351" customWidth="1"/>
    <col min="7511" max="7511" width="4.5703125" style="351" customWidth="1"/>
    <col min="7512" max="7512" width="0.5703125" style="351" customWidth="1"/>
    <col min="7513" max="7513" width="4.5703125" style="351" customWidth="1"/>
    <col min="7514" max="7514" width="0.5703125" style="351" customWidth="1"/>
    <col min="7515" max="7515" width="4.5703125" style="351" customWidth="1"/>
    <col min="7516" max="7516" width="0.5703125" style="351" customWidth="1"/>
    <col min="7517" max="7517" width="4.5703125" style="351" customWidth="1"/>
    <col min="7518" max="7518" width="0.5703125" style="351" customWidth="1"/>
    <col min="7519" max="7519" width="4.5703125" style="351" customWidth="1"/>
    <col min="7520" max="7520" width="0.5703125" style="351" customWidth="1"/>
    <col min="7521" max="7521" width="4.5703125" style="351" customWidth="1"/>
    <col min="7522" max="7522" width="0.5703125" style="351" customWidth="1"/>
    <col min="7523" max="7523" width="4.5703125" style="351" customWidth="1"/>
    <col min="7524" max="7524" width="0.5703125" style="351" customWidth="1"/>
    <col min="7525" max="7525" width="4.5703125" style="351" customWidth="1"/>
    <col min="7526" max="7526" width="0.5703125" style="351" customWidth="1"/>
    <col min="7527" max="7527" width="4.5703125" style="351" customWidth="1"/>
    <col min="7528" max="7528" width="0.5703125" style="351" customWidth="1"/>
    <col min="7529" max="7529" width="4.42578125" style="351" customWidth="1"/>
    <col min="7530" max="7680" width="8" style="351"/>
    <col min="7681" max="7682" width="0" style="351" hidden="1" customWidth="1"/>
    <col min="7683" max="7683" width="7.42578125" style="351" customWidth="1"/>
    <col min="7684" max="7684" width="43.5703125" style="351" bestFit="1" customWidth="1"/>
    <col min="7685" max="7685" width="8.140625" style="351" customWidth="1"/>
    <col min="7686" max="7686" width="7.85546875" style="351" customWidth="1"/>
    <col min="7687" max="7687" width="1.5703125" style="351" customWidth="1"/>
    <col min="7688" max="7688" width="6" style="351" customWidth="1"/>
    <col min="7689" max="7689" width="1.5703125" style="351" customWidth="1"/>
    <col min="7690" max="7690" width="6.140625" style="351" customWidth="1"/>
    <col min="7691" max="7691" width="1.5703125" style="351" customWidth="1"/>
    <col min="7692" max="7692" width="6.140625" style="351" customWidth="1"/>
    <col min="7693" max="7693" width="1.5703125" style="351" customWidth="1"/>
    <col min="7694" max="7694" width="6.140625" style="351" customWidth="1"/>
    <col min="7695" max="7695" width="1.5703125" style="351" customWidth="1"/>
    <col min="7696" max="7696" width="6" style="351" customWidth="1"/>
    <col min="7697" max="7697" width="1.5703125" style="351" customWidth="1"/>
    <col min="7698" max="7698" width="6" style="351" customWidth="1"/>
    <col min="7699" max="7699" width="1.5703125" style="351" customWidth="1"/>
    <col min="7700" max="7700" width="6" style="351" customWidth="1"/>
    <col min="7701" max="7701" width="1.5703125" style="351" customWidth="1"/>
    <col min="7702" max="7702" width="6" style="351" customWidth="1"/>
    <col min="7703" max="7703" width="1.5703125" style="351" customWidth="1"/>
    <col min="7704" max="7704" width="6" style="351" customWidth="1"/>
    <col min="7705" max="7705" width="1.5703125" style="351" customWidth="1"/>
    <col min="7706" max="7706" width="6" style="351" customWidth="1"/>
    <col min="7707" max="7707" width="1.5703125" style="351" customWidth="1"/>
    <col min="7708" max="7708" width="4.5703125" style="351" bestFit="1" customWidth="1"/>
    <col min="7709" max="7709" width="1.85546875" style="351" customWidth="1"/>
    <col min="7710" max="7710" width="4.5703125" style="351" bestFit="1" customWidth="1"/>
    <col min="7711" max="7711" width="1.42578125" style="351" bestFit="1" customWidth="1"/>
    <col min="7712" max="7712" width="4.5703125" style="351" bestFit="1" customWidth="1"/>
    <col min="7713" max="7713" width="1.42578125" style="351" bestFit="1" customWidth="1"/>
    <col min="7714" max="7714" width="4.5703125" style="351" bestFit="1" customWidth="1"/>
    <col min="7715" max="7715" width="1.42578125" style="351" bestFit="1" customWidth="1"/>
    <col min="7716" max="7716" width="4.5703125" style="351" bestFit="1" customWidth="1"/>
    <col min="7717" max="7717" width="1.42578125" style="351" bestFit="1" customWidth="1"/>
    <col min="7718" max="7718" width="4.5703125" style="351" bestFit="1" customWidth="1"/>
    <col min="7719" max="7719" width="1.42578125" style="351" bestFit="1" customWidth="1"/>
    <col min="7720" max="7720" width="5.85546875" style="351" bestFit="1" customWidth="1"/>
    <col min="7721" max="7721" width="1.42578125" style="351" bestFit="1" customWidth="1"/>
    <col min="7722" max="7722" width="5.85546875" style="351" bestFit="1" customWidth="1"/>
    <col min="7723" max="7723" width="1.42578125" style="351" bestFit="1" customWidth="1"/>
    <col min="7724" max="7724" width="5.85546875" style="351" bestFit="1" customWidth="1"/>
    <col min="7725" max="7725" width="1.42578125" style="351" bestFit="1" customWidth="1"/>
    <col min="7726" max="7726" width="5.85546875" style="351" bestFit="1" customWidth="1"/>
    <col min="7727" max="7727" width="1.42578125" style="351" bestFit="1" customWidth="1"/>
    <col min="7728" max="7728" width="5.85546875" style="351" bestFit="1" customWidth="1"/>
    <col min="7729" max="7729" width="1.42578125" style="351" bestFit="1" customWidth="1"/>
    <col min="7730" max="7730" width="7" style="351" bestFit="1" customWidth="1"/>
    <col min="7731" max="7731" width="1.5703125" style="351" customWidth="1"/>
    <col min="7732" max="7732" width="5.85546875" style="351" bestFit="1" customWidth="1"/>
    <col min="7733" max="7733" width="1.5703125" style="351" customWidth="1"/>
    <col min="7734" max="7734" width="2.5703125" style="351" customWidth="1"/>
    <col min="7735" max="7735" width="3.85546875" style="351" customWidth="1"/>
    <col min="7736" max="7736" width="3" style="351" customWidth="1"/>
    <col min="7737" max="7737" width="25.85546875" style="351" customWidth="1"/>
    <col min="7738" max="7738" width="6.42578125" style="351" customWidth="1"/>
    <col min="7739" max="7739" width="3.85546875" style="351" customWidth="1"/>
    <col min="7740" max="7740" width="1.42578125" style="351" customWidth="1"/>
    <col min="7741" max="7741" width="4.5703125" style="351" customWidth="1"/>
    <col min="7742" max="7742" width="1" style="351" customWidth="1"/>
    <col min="7743" max="7743" width="4.5703125" style="351" customWidth="1"/>
    <col min="7744" max="7744" width="0.5703125" style="351" customWidth="1"/>
    <col min="7745" max="7745" width="4.5703125" style="351" customWidth="1"/>
    <col min="7746" max="7746" width="0.5703125" style="351" customWidth="1"/>
    <col min="7747" max="7747" width="4.5703125" style="351" customWidth="1"/>
    <col min="7748" max="7748" width="0.5703125" style="351" customWidth="1"/>
    <col min="7749" max="7749" width="4.5703125" style="351" customWidth="1"/>
    <col min="7750" max="7750" width="0.5703125" style="351" customWidth="1"/>
    <col min="7751" max="7751" width="4.5703125" style="351" customWidth="1"/>
    <col min="7752" max="7752" width="0.5703125" style="351" customWidth="1"/>
    <col min="7753" max="7753" width="4.5703125" style="351" customWidth="1"/>
    <col min="7754" max="7754" width="0.5703125" style="351" customWidth="1"/>
    <col min="7755" max="7755" width="4.5703125" style="351" customWidth="1"/>
    <col min="7756" max="7756" width="0.5703125" style="351" customWidth="1"/>
    <col min="7757" max="7757" width="4.5703125" style="351" customWidth="1"/>
    <col min="7758" max="7758" width="0.5703125" style="351" customWidth="1"/>
    <col min="7759" max="7759" width="4.5703125" style="351" customWidth="1"/>
    <col min="7760" max="7760" width="0.5703125" style="351" customWidth="1"/>
    <col min="7761" max="7761" width="4.5703125" style="351" customWidth="1"/>
    <col min="7762" max="7762" width="0.5703125" style="351" customWidth="1"/>
    <col min="7763" max="7763" width="4.5703125" style="351" customWidth="1"/>
    <col min="7764" max="7764" width="0.5703125" style="351" customWidth="1"/>
    <col min="7765" max="7765" width="4.5703125" style="351" customWidth="1"/>
    <col min="7766" max="7766" width="0.5703125" style="351" customWidth="1"/>
    <col min="7767" max="7767" width="4.5703125" style="351" customWidth="1"/>
    <col min="7768" max="7768" width="0.5703125" style="351" customWidth="1"/>
    <col min="7769" max="7769" width="4.5703125" style="351" customWidth="1"/>
    <col min="7770" max="7770" width="0.5703125" style="351" customWidth="1"/>
    <col min="7771" max="7771" width="4.5703125" style="351" customWidth="1"/>
    <col min="7772" max="7772" width="0.5703125" style="351" customWidth="1"/>
    <col min="7773" max="7773" width="4.5703125" style="351" customWidth="1"/>
    <col min="7774" max="7774" width="0.5703125" style="351" customWidth="1"/>
    <col min="7775" max="7775" width="4.5703125" style="351" customWidth="1"/>
    <col min="7776" max="7776" width="0.5703125" style="351" customWidth="1"/>
    <col min="7777" max="7777" width="4.5703125" style="351" customWidth="1"/>
    <col min="7778" max="7778" width="0.5703125" style="351" customWidth="1"/>
    <col min="7779" max="7779" width="4.5703125" style="351" customWidth="1"/>
    <col min="7780" max="7780" width="0.5703125" style="351" customWidth="1"/>
    <col min="7781" max="7781" width="4.5703125" style="351" customWidth="1"/>
    <col min="7782" max="7782" width="0.5703125" style="351" customWidth="1"/>
    <col min="7783" max="7783" width="4.5703125" style="351" customWidth="1"/>
    <col min="7784" max="7784" width="0.5703125" style="351" customWidth="1"/>
    <col min="7785" max="7785" width="4.42578125" style="351" customWidth="1"/>
    <col min="7786" max="7936" width="8" style="351"/>
    <col min="7937" max="7938" width="0" style="351" hidden="1" customWidth="1"/>
    <col min="7939" max="7939" width="7.42578125" style="351" customWidth="1"/>
    <col min="7940" max="7940" width="43.5703125" style="351" bestFit="1" customWidth="1"/>
    <col min="7941" max="7941" width="8.140625" style="351" customWidth="1"/>
    <col min="7942" max="7942" width="7.85546875" style="351" customWidth="1"/>
    <col min="7943" max="7943" width="1.5703125" style="351" customWidth="1"/>
    <col min="7944" max="7944" width="6" style="351" customWidth="1"/>
    <col min="7945" max="7945" width="1.5703125" style="351" customWidth="1"/>
    <col min="7946" max="7946" width="6.140625" style="351" customWidth="1"/>
    <col min="7947" max="7947" width="1.5703125" style="351" customWidth="1"/>
    <col min="7948" max="7948" width="6.140625" style="351" customWidth="1"/>
    <col min="7949" max="7949" width="1.5703125" style="351" customWidth="1"/>
    <col min="7950" max="7950" width="6.140625" style="351" customWidth="1"/>
    <col min="7951" max="7951" width="1.5703125" style="351" customWidth="1"/>
    <col min="7952" max="7952" width="6" style="351" customWidth="1"/>
    <col min="7953" max="7953" width="1.5703125" style="351" customWidth="1"/>
    <col min="7954" max="7954" width="6" style="351" customWidth="1"/>
    <col min="7955" max="7955" width="1.5703125" style="351" customWidth="1"/>
    <col min="7956" max="7956" width="6" style="351" customWidth="1"/>
    <col min="7957" max="7957" width="1.5703125" style="351" customWidth="1"/>
    <col min="7958" max="7958" width="6" style="351" customWidth="1"/>
    <col min="7959" max="7959" width="1.5703125" style="351" customWidth="1"/>
    <col min="7960" max="7960" width="6" style="351" customWidth="1"/>
    <col min="7961" max="7961" width="1.5703125" style="351" customWidth="1"/>
    <col min="7962" max="7962" width="6" style="351" customWidth="1"/>
    <col min="7963" max="7963" width="1.5703125" style="351" customWidth="1"/>
    <col min="7964" max="7964" width="4.5703125" style="351" bestFit="1" customWidth="1"/>
    <col min="7965" max="7965" width="1.85546875" style="351" customWidth="1"/>
    <col min="7966" max="7966" width="4.5703125" style="351" bestFit="1" customWidth="1"/>
    <col min="7967" max="7967" width="1.42578125" style="351" bestFit="1" customWidth="1"/>
    <col min="7968" max="7968" width="4.5703125" style="351" bestFit="1" customWidth="1"/>
    <col min="7969" max="7969" width="1.42578125" style="351" bestFit="1" customWidth="1"/>
    <col min="7970" max="7970" width="4.5703125" style="351" bestFit="1" customWidth="1"/>
    <col min="7971" max="7971" width="1.42578125" style="351" bestFit="1" customWidth="1"/>
    <col min="7972" max="7972" width="4.5703125" style="351" bestFit="1" customWidth="1"/>
    <col min="7973" max="7973" width="1.42578125" style="351" bestFit="1" customWidth="1"/>
    <col min="7974" max="7974" width="4.5703125" style="351" bestFit="1" customWidth="1"/>
    <col min="7975" max="7975" width="1.42578125" style="351" bestFit="1" customWidth="1"/>
    <col min="7976" max="7976" width="5.85546875" style="351" bestFit="1" customWidth="1"/>
    <col min="7977" max="7977" width="1.42578125" style="351" bestFit="1" customWidth="1"/>
    <col min="7978" max="7978" width="5.85546875" style="351" bestFit="1" customWidth="1"/>
    <col min="7979" max="7979" width="1.42578125" style="351" bestFit="1" customWidth="1"/>
    <col min="7980" max="7980" width="5.85546875" style="351" bestFit="1" customWidth="1"/>
    <col min="7981" max="7981" width="1.42578125" style="351" bestFit="1" customWidth="1"/>
    <col min="7982" max="7982" width="5.85546875" style="351" bestFit="1" customWidth="1"/>
    <col min="7983" max="7983" width="1.42578125" style="351" bestFit="1" customWidth="1"/>
    <col min="7984" max="7984" width="5.85546875" style="351" bestFit="1" customWidth="1"/>
    <col min="7985" max="7985" width="1.42578125" style="351" bestFit="1" customWidth="1"/>
    <col min="7986" max="7986" width="7" style="351" bestFit="1" customWidth="1"/>
    <col min="7987" max="7987" width="1.5703125" style="351" customWidth="1"/>
    <col min="7988" max="7988" width="5.85546875" style="351" bestFit="1" customWidth="1"/>
    <col min="7989" max="7989" width="1.5703125" style="351" customWidth="1"/>
    <col min="7990" max="7990" width="2.5703125" style="351" customWidth="1"/>
    <col min="7991" max="7991" width="3.85546875" style="351" customWidth="1"/>
    <col min="7992" max="7992" width="3" style="351" customWidth="1"/>
    <col min="7993" max="7993" width="25.85546875" style="351" customWidth="1"/>
    <col min="7994" max="7994" width="6.42578125" style="351" customWidth="1"/>
    <col min="7995" max="7995" width="3.85546875" style="351" customWidth="1"/>
    <col min="7996" max="7996" width="1.42578125" style="351" customWidth="1"/>
    <col min="7997" max="7997" width="4.5703125" style="351" customWidth="1"/>
    <col min="7998" max="7998" width="1" style="351" customWidth="1"/>
    <col min="7999" max="7999" width="4.5703125" style="351" customWidth="1"/>
    <col min="8000" max="8000" width="0.5703125" style="351" customWidth="1"/>
    <col min="8001" max="8001" width="4.5703125" style="351" customWidth="1"/>
    <col min="8002" max="8002" width="0.5703125" style="351" customWidth="1"/>
    <col min="8003" max="8003" width="4.5703125" style="351" customWidth="1"/>
    <col min="8004" max="8004" width="0.5703125" style="351" customWidth="1"/>
    <col min="8005" max="8005" width="4.5703125" style="351" customWidth="1"/>
    <col min="8006" max="8006" width="0.5703125" style="351" customWidth="1"/>
    <col min="8007" max="8007" width="4.5703125" style="351" customWidth="1"/>
    <col min="8008" max="8008" width="0.5703125" style="351" customWidth="1"/>
    <col min="8009" max="8009" width="4.5703125" style="351" customWidth="1"/>
    <col min="8010" max="8010" width="0.5703125" style="351" customWidth="1"/>
    <col min="8011" max="8011" width="4.5703125" style="351" customWidth="1"/>
    <col min="8012" max="8012" width="0.5703125" style="351" customWidth="1"/>
    <col min="8013" max="8013" width="4.5703125" style="351" customWidth="1"/>
    <col min="8014" max="8014" width="0.5703125" style="351" customWidth="1"/>
    <col min="8015" max="8015" width="4.5703125" style="351" customWidth="1"/>
    <col min="8016" max="8016" width="0.5703125" style="351" customWidth="1"/>
    <col min="8017" max="8017" width="4.5703125" style="351" customWidth="1"/>
    <col min="8018" max="8018" width="0.5703125" style="351" customWidth="1"/>
    <col min="8019" max="8019" width="4.5703125" style="351" customWidth="1"/>
    <col min="8020" max="8020" width="0.5703125" style="351" customWidth="1"/>
    <col min="8021" max="8021" width="4.5703125" style="351" customWidth="1"/>
    <col min="8022" max="8022" width="0.5703125" style="351" customWidth="1"/>
    <col min="8023" max="8023" width="4.5703125" style="351" customWidth="1"/>
    <col min="8024" max="8024" width="0.5703125" style="351" customWidth="1"/>
    <col min="8025" max="8025" width="4.5703125" style="351" customWidth="1"/>
    <col min="8026" max="8026" width="0.5703125" style="351" customWidth="1"/>
    <col min="8027" max="8027" width="4.5703125" style="351" customWidth="1"/>
    <col min="8028" max="8028" width="0.5703125" style="351" customWidth="1"/>
    <col min="8029" max="8029" width="4.5703125" style="351" customWidth="1"/>
    <col min="8030" max="8030" width="0.5703125" style="351" customWidth="1"/>
    <col min="8031" max="8031" width="4.5703125" style="351" customWidth="1"/>
    <col min="8032" max="8032" width="0.5703125" style="351" customWidth="1"/>
    <col min="8033" max="8033" width="4.5703125" style="351" customWidth="1"/>
    <col min="8034" max="8034" width="0.5703125" style="351" customWidth="1"/>
    <col min="8035" max="8035" width="4.5703125" style="351" customWidth="1"/>
    <col min="8036" max="8036" width="0.5703125" style="351" customWidth="1"/>
    <col min="8037" max="8037" width="4.5703125" style="351" customWidth="1"/>
    <col min="8038" max="8038" width="0.5703125" style="351" customWidth="1"/>
    <col min="8039" max="8039" width="4.5703125" style="351" customWidth="1"/>
    <col min="8040" max="8040" width="0.5703125" style="351" customWidth="1"/>
    <col min="8041" max="8041" width="4.42578125" style="351" customWidth="1"/>
    <col min="8042" max="8192" width="8" style="351"/>
    <col min="8193" max="8194" width="0" style="351" hidden="1" customWidth="1"/>
    <col min="8195" max="8195" width="7.42578125" style="351" customWidth="1"/>
    <col min="8196" max="8196" width="43.5703125" style="351" bestFit="1" customWidth="1"/>
    <col min="8197" max="8197" width="8.140625" style="351" customWidth="1"/>
    <col min="8198" max="8198" width="7.85546875" style="351" customWidth="1"/>
    <col min="8199" max="8199" width="1.5703125" style="351" customWidth="1"/>
    <col min="8200" max="8200" width="6" style="351" customWidth="1"/>
    <col min="8201" max="8201" width="1.5703125" style="351" customWidth="1"/>
    <col min="8202" max="8202" width="6.140625" style="351" customWidth="1"/>
    <col min="8203" max="8203" width="1.5703125" style="351" customWidth="1"/>
    <col min="8204" max="8204" width="6.140625" style="351" customWidth="1"/>
    <col min="8205" max="8205" width="1.5703125" style="351" customWidth="1"/>
    <col min="8206" max="8206" width="6.140625" style="351" customWidth="1"/>
    <col min="8207" max="8207" width="1.5703125" style="351" customWidth="1"/>
    <col min="8208" max="8208" width="6" style="351" customWidth="1"/>
    <col min="8209" max="8209" width="1.5703125" style="351" customWidth="1"/>
    <col min="8210" max="8210" width="6" style="351" customWidth="1"/>
    <col min="8211" max="8211" width="1.5703125" style="351" customWidth="1"/>
    <col min="8212" max="8212" width="6" style="351" customWidth="1"/>
    <col min="8213" max="8213" width="1.5703125" style="351" customWidth="1"/>
    <col min="8214" max="8214" width="6" style="351" customWidth="1"/>
    <col min="8215" max="8215" width="1.5703125" style="351" customWidth="1"/>
    <col min="8216" max="8216" width="6" style="351" customWidth="1"/>
    <col min="8217" max="8217" width="1.5703125" style="351" customWidth="1"/>
    <col min="8218" max="8218" width="6" style="351" customWidth="1"/>
    <col min="8219" max="8219" width="1.5703125" style="351" customWidth="1"/>
    <col min="8220" max="8220" width="4.5703125" style="351" bestFit="1" customWidth="1"/>
    <col min="8221" max="8221" width="1.85546875" style="351" customWidth="1"/>
    <col min="8222" max="8222" width="4.5703125" style="351" bestFit="1" customWidth="1"/>
    <col min="8223" max="8223" width="1.42578125" style="351" bestFit="1" customWidth="1"/>
    <col min="8224" max="8224" width="4.5703125" style="351" bestFit="1" customWidth="1"/>
    <col min="8225" max="8225" width="1.42578125" style="351" bestFit="1" customWidth="1"/>
    <col min="8226" max="8226" width="4.5703125" style="351" bestFit="1" customWidth="1"/>
    <col min="8227" max="8227" width="1.42578125" style="351" bestFit="1" customWidth="1"/>
    <col min="8228" max="8228" width="4.5703125" style="351" bestFit="1" customWidth="1"/>
    <col min="8229" max="8229" width="1.42578125" style="351" bestFit="1" customWidth="1"/>
    <col min="8230" max="8230" width="4.5703125" style="351" bestFit="1" customWidth="1"/>
    <col min="8231" max="8231" width="1.42578125" style="351" bestFit="1" customWidth="1"/>
    <col min="8232" max="8232" width="5.85546875" style="351" bestFit="1" customWidth="1"/>
    <col min="8233" max="8233" width="1.42578125" style="351" bestFit="1" customWidth="1"/>
    <col min="8234" max="8234" width="5.85546875" style="351" bestFit="1" customWidth="1"/>
    <col min="8235" max="8235" width="1.42578125" style="351" bestFit="1" customWidth="1"/>
    <col min="8236" max="8236" width="5.85546875" style="351" bestFit="1" customWidth="1"/>
    <col min="8237" max="8237" width="1.42578125" style="351" bestFit="1" customWidth="1"/>
    <col min="8238" max="8238" width="5.85546875" style="351" bestFit="1" customWidth="1"/>
    <col min="8239" max="8239" width="1.42578125" style="351" bestFit="1" customWidth="1"/>
    <col min="8240" max="8240" width="5.85546875" style="351" bestFit="1" customWidth="1"/>
    <col min="8241" max="8241" width="1.42578125" style="351" bestFit="1" customWidth="1"/>
    <col min="8242" max="8242" width="7" style="351" bestFit="1" customWidth="1"/>
    <col min="8243" max="8243" width="1.5703125" style="351" customWidth="1"/>
    <col min="8244" max="8244" width="5.85546875" style="351" bestFit="1" customWidth="1"/>
    <col min="8245" max="8245" width="1.5703125" style="351" customWidth="1"/>
    <col min="8246" max="8246" width="2.5703125" style="351" customWidth="1"/>
    <col min="8247" max="8247" width="3.85546875" style="351" customWidth="1"/>
    <col min="8248" max="8248" width="3" style="351" customWidth="1"/>
    <col min="8249" max="8249" width="25.85546875" style="351" customWidth="1"/>
    <col min="8250" max="8250" width="6.42578125" style="351" customWidth="1"/>
    <col min="8251" max="8251" width="3.85546875" style="351" customWidth="1"/>
    <col min="8252" max="8252" width="1.42578125" style="351" customWidth="1"/>
    <col min="8253" max="8253" width="4.5703125" style="351" customWidth="1"/>
    <col min="8254" max="8254" width="1" style="351" customWidth="1"/>
    <col min="8255" max="8255" width="4.5703125" style="351" customWidth="1"/>
    <col min="8256" max="8256" width="0.5703125" style="351" customWidth="1"/>
    <col min="8257" max="8257" width="4.5703125" style="351" customWidth="1"/>
    <col min="8258" max="8258" width="0.5703125" style="351" customWidth="1"/>
    <col min="8259" max="8259" width="4.5703125" style="351" customWidth="1"/>
    <col min="8260" max="8260" width="0.5703125" style="351" customWidth="1"/>
    <col min="8261" max="8261" width="4.5703125" style="351" customWidth="1"/>
    <col min="8262" max="8262" width="0.5703125" style="351" customWidth="1"/>
    <col min="8263" max="8263" width="4.5703125" style="351" customWidth="1"/>
    <col min="8264" max="8264" width="0.5703125" style="351" customWidth="1"/>
    <col min="8265" max="8265" width="4.5703125" style="351" customWidth="1"/>
    <col min="8266" max="8266" width="0.5703125" style="351" customWidth="1"/>
    <col min="8267" max="8267" width="4.5703125" style="351" customWidth="1"/>
    <col min="8268" max="8268" width="0.5703125" style="351" customWidth="1"/>
    <col min="8269" max="8269" width="4.5703125" style="351" customWidth="1"/>
    <col min="8270" max="8270" width="0.5703125" style="351" customWidth="1"/>
    <col min="8271" max="8271" width="4.5703125" style="351" customWidth="1"/>
    <col min="8272" max="8272" width="0.5703125" style="351" customWidth="1"/>
    <col min="8273" max="8273" width="4.5703125" style="351" customWidth="1"/>
    <col min="8274" max="8274" width="0.5703125" style="351" customWidth="1"/>
    <col min="8275" max="8275" width="4.5703125" style="351" customWidth="1"/>
    <col min="8276" max="8276" width="0.5703125" style="351" customWidth="1"/>
    <col min="8277" max="8277" width="4.5703125" style="351" customWidth="1"/>
    <col min="8278" max="8278" width="0.5703125" style="351" customWidth="1"/>
    <col min="8279" max="8279" width="4.5703125" style="351" customWidth="1"/>
    <col min="8280" max="8280" width="0.5703125" style="351" customWidth="1"/>
    <col min="8281" max="8281" width="4.5703125" style="351" customWidth="1"/>
    <col min="8282" max="8282" width="0.5703125" style="351" customWidth="1"/>
    <col min="8283" max="8283" width="4.5703125" style="351" customWidth="1"/>
    <col min="8284" max="8284" width="0.5703125" style="351" customWidth="1"/>
    <col min="8285" max="8285" width="4.5703125" style="351" customWidth="1"/>
    <col min="8286" max="8286" width="0.5703125" style="351" customWidth="1"/>
    <col min="8287" max="8287" width="4.5703125" style="351" customWidth="1"/>
    <col min="8288" max="8288" width="0.5703125" style="351" customWidth="1"/>
    <col min="8289" max="8289" width="4.5703125" style="351" customWidth="1"/>
    <col min="8290" max="8290" width="0.5703125" style="351" customWidth="1"/>
    <col min="8291" max="8291" width="4.5703125" style="351" customWidth="1"/>
    <col min="8292" max="8292" width="0.5703125" style="351" customWidth="1"/>
    <col min="8293" max="8293" width="4.5703125" style="351" customWidth="1"/>
    <col min="8294" max="8294" width="0.5703125" style="351" customWidth="1"/>
    <col min="8295" max="8295" width="4.5703125" style="351" customWidth="1"/>
    <col min="8296" max="8296" width="0.5703125" style="351" customWidth="1"/>
    <col min="8297" max="8297" width="4.42578125" style="351" customWidth="1"/>
    <col min="8298" max="8448" width="8" style="351"/>
    <col min="8449" max="8450" width="0" style="351" hidden="1" customWidth="1"/>
    <col min="8451" max="8451" width="7.42578125" style="351" customWidth="1"/>
    <col min="8452" max="8452" width="43.5703125" style="351" bestFit="1" customWidth="1"/>
    <col min="8453" max="8453" width="8.140625" style="351" customWidth="1"/>
    <col min="8454" max="8454" width="7.85546875" style="351" customWidth="1"/>
    <col min="8455" max="8455" width="1.5703125" style="351" customWidth="1"/>
    <col min="8456" max="8456" width="6" style="351" customWidth="1"/>
    <col min="8457" max="8457" width="1.5703125" style="351" customWidth="1"/>
    <col min="8458" max="8458" width="6.140625" style="351" customWidth="1"/>
    <col min="8459" max="8459" width="1.5703125" style="351" customWidth="1"/>
    <col min="8460" max="8460" width="6.140625" style="351" customWidth="1"/>
    <col min="8461" max="8461" width="1.5703125" style="351" customWidth="1"/>
    <col min="8462" max="8462" width="6.140625" style="351" customWidth="1"/>
    <col min="8463" max="8463" width="1.5703125" style="351" customWidth="1"/>
    <col min="8464" max="8464" width="6" style="351" customWidth="1"/>
    <col min="8465" max="8465" width="1.5703125" style="351" customWidth="1"/>
    <col min="8466" max="8466" width="6" style="351" customWidth="1"/>
    <col min="8467" max="8467" width="1.5703125" style="351" customWidth="1"/>
    <col min="8468" max="8468" width="6" style="351" customWidth="1"/>
    <col min="8469" max="8469" width="1.5703125" style="351" customWidth="1"/>
    <col min="8470" max="8470" width="6" style="351" customWidth="1"/>
    <col min="8471" max="8471" width="1.5703125" style="351" customWidth="1"/>
    <col min="8472" max="8472" width="6" style="351" customWidth="1"/>
    <col min="8473" max="8473" width="1.5703125" style="351" customWidth="1"/>
    <col min="8474" max="8474" width="6" style="351" customWidth="1"/>
    <col min="8475" max="8475" width="1.5703125" style="351" customWidth="1"/>
    <col min="8476" max="8476" width="4.5703125" style="351" bestFit="1" customWidth="1"/>
    <col min="8477" max="8477" width="1.85546875" style="351" customWidth="1"/>
    <col min="8478" max="8478" width="4.5703125" style="351" bestFit="1" customWidth="1"/>
    <col min="8479" max="8479" width="1.42578125" style="351" bestFit="1" customWidth="1"/>
    <col min="8480" max="8480" width="4.5703125" style="351" bestFit="1" customWidth="1"/>
    <col min="8481" max="8481" width="1.42578125" style="351" bestFit="1" customWidth="1"/>
    <col min="8482" max="8482" width="4.5703125" style="351" bestFit="1" customWidth="1"/>
    <col min="8483" max="8483" width="1.42578125" style="351" bestFit="1" customWidth="1"/>
    <col min="8484" max="8484" width="4.5703125" style="351" bestFit="1" customWidth="1"/>
    <col min="8485" max="8485" width="1.42578125" style="351" bestFit="1" customWidth="1"/>
    <col min="8486" max="8486" width="4.5703125" style="351" bestFit="1" customWidth="1"/>
    <col min="8487" max="8487" width="1.42578125" style="351" bestFit="1" customWidth="1"/>
    <col min="8488" max="8488" width="5.85546875" style="351" bestFit="1" customWidth="1"/>
    <col min="8489" max="8489" width="1.42578125" style="351" bestFit="1" customWidth="1"/>
    <col min="8490" max="8490" width="5.85546875" style="351" bestFit="1" customWidth="1"/>
    <col min="8491" max="8491" width="1.42578125" style="351" bestFit="1" customWidth="1"/>
    <col min="8492" max="8492" width="5.85546875" style="351" bestFit="1" customWidth="1"/>
    <col min="8493" max="8493" width="1.42578125" style="351" bestFit="1" customWidth="1"/>
    <col min="8494" max="8494" width="5.85546875" style="351" bestFit="1" customWidth="1"/>
    <col min="8495" max="8495" width="1.42578125" style="351" bestFit="1" customWidth="1"/>
    <col min="8496" max="8496" width="5.85546875" style="351" bestFit="1" customWidth="1"/>
    <col min="8497" max="8497" width="1.42578125" style="351" bestFit="1" customWidth="1"/>
    <col min="8498" max="8498" width="7" style="351" bestFit="1" customWidth="1"/>
    <col min="8499" max="8499" width="1.5703125" style="351" customWidth="1"/>
    <col min="8500" max="8500" width="5.85546875" style="351" bestFit="1" customWidth="1"/>
    <col min="8501" max="8501" width="1.5703125" style="351" customWidth="1"/>
    <col min="8502" max="8502" width="2.5703125" style="351" customWidth="1"/>
    <col min="8503" max="8503" width="3.85546875" style="351" customWidth="1"/>
    <col min="8504" max="8504" width="3" style="351" customWidth="1"/>
    <col min="8505" max="8505" width="25.85546875" style="351" customWidth="1"/>
    <col min="8506" max="8506" width="6.42578125" style="351" customWidth="1"/>
    <col min="8507" max="8507" width="3.85546875" style="351" customWidth="1"/>
    <col min="8508" max="8508" width="1.42578125" style="351" customWidth="1"/>
    <col min="8509" max="8509" width="4.5703125" style="351" customWidth="1"/>
    <col min="8510" max="8510" width="1" style="351" customWidth="1"/>
    <col min="8511" max="8511" width="4.5703125" style="351" customWidth="1"/>
    <col min="8512" max="8512" width="0.5703125" style="351" customWidth="1"/>
    <col min="8513" max="8513" width="4.5703125" style="351" customWidth="1"/>
    <col min="8514" max="8514" width="0.5703125" style="351" customWidth="1"/>
    <col min="8515" max="8515" width="4.5703125" style="351" customWidth="1"/>
    <col min="8516" max="8516" width="0.5703125" style="351" customWidth="1"/>
    <col min="8517" max="8517" width="4.5703125" style="351" customWidth="1"/>
    <col min="8518" max="8518" width="0.5703125" style="351" customWidth="1"/>
    <col min="8519" max="8519" width="4.5703125" style="351" customWidth="1"/>
    <col min="8520" max="8520" width="0.5703125" style="351" customWidth="1"/>
    <col min="8521" max="8521" width="4.5703125" style="351" customWidth="1"/>
    <col min="8522" max="8522" width="0.5703125" style="351" customWidth="1"/>
    <col min="8523" max="8523" width="4.5703125" style="351" customWidth="1"/>
    <col min="8524" max="8524" width="0.5703125" style="351" customWidth="1"/>
    <col min="8525" max="8525" width="4.5703125" style="351" customWidth="1"/>
    <col min="8526" max="8526" width="0.5703125" style="351" customWidth="1"/>
    <col min="8527" max="8527" width="4.5703125" style="351" customWidth="1"/>
    <col min="8528" max="8528" width="0.5703125" style="351" customWidth="1"/>
    <col min="8529" max="8529" width="4.5703125" style="351" customWidth="1"/>
    <col min="8530" max="8530" width="0.5703125" style="351" customWidth="1"/>
    <col min="8531" max="8531" width="4.5703125" style="351" customWidth="1"/>
    <col min="8532" max="8532" width="0.5703125" style="351" customWidth="1"/>
    <col min="8533" max="8533" width="4.5703125" style="351" customWidth="1"/>
    <col min="8534" max="8534" width="0.5703125" style="351" customWidth="1"/>
    <col min="8535" max="8535" width="4.5703125" style="351" customWidth="1"/>
    <col min="8536" max="8536" width="0.5703125" style="351" customWidth="1"/>
    <col min="8537" max="8537" width="4.5703125" style="351" customWidth="1"/>
    <col min="8538" max="8538" width="0.5703125" style="351" customWidth="1"/>
    <col min="8539" max="8539" width="4.5703125" style="351" customWidth="1"/>
    <col min="8540" max="8540" width="0.5703125" style="351" customWidth="1"/>
    <col min="8541" max="8541" width="4.5703125" style="351" customWidth="1"/>
    <col min="8542" max="8542" width="0.5703125" style="351" customWidth="1"/>
    <col min="8543" max="8543" width="4.5703125" style="351" customWidth="1"/>
    <col min="8544" max="8544" width="0.5703125" style="351" customWidth="1"/>
    <col min="8545" max="8545" width="4.5703125" style="351" customWidth="1"/>
    <col min="8546" max="8546" width="0.5703125" style="351" customWidth="1"/>
    <col min="8547" max="8547" width="4.5703125" style="351" customWidth="1"/>
    <col min="8548" max="8548" width="0.5703125" style="351" customWidth="1"/>
    <col min="8549" max="8549" width="4.5703125" style="351" customWidth="1"/>
    <col min="8550" max="8550" width="0.5703125" style="351" customWidth="1"/>
    <col min="8551" max="8551" width="4.5703125" style="351" customWidth="1"/>
    <col min="8552" max="8552" width="0.5703125" style="351" customWidth="1"/>
    <col min="8553" max="8553" width="4.42578125" style="351" customWidth="1"/>
    <col min="8554" max="8704" width="8" style="351"/>
    <col min="8705" max="8706" width="0" style="351" hidden="1" customWidth="1"/>
    <col min="8707" max="8707" width="7.42578125" style="351" customWidth="1"/>
    <col min="8708" max="8708" width="43.5703125" style="351" bestFit="1" customWidth="1"/>
    <col min="8709" max="8709" width="8.140625" style="351" customWidth="1"/>
    <col min="8710" max="8710" width="7.85546875" style="351" customWidth="1"/>
    <col min="8711" max="8711" width="1.5703125" style="351" customWidth="1"/>
    <col min="8712" max="8712" width="6" style="351" customWidth="1"/>
    <col min="8713" max="8713" width="1.5703125" style="351" customWidth="1"/>
    <col min="8714" max="8714" width="6.140625" style="351" customWidth="1"/>
    <col min="8715" max="8715" width="1.5703125" style="351" customWidth="1"/>
    <col min="8716" max="8716" width="6.140625" style="351" customWidth="1"/>
    <col min="8717" max="8717" width="1.5703125" style="351" customWidth="1"/>
    <col min="8718" max="8718" width="6.140625" style="351" customWidth="1"/>
    <col min="8719" max="8719" width="1.5703125" style="351" customWidth="1"/>
    <col min="8720" max="8720" width="6" style="351" customWidth="1"/>
    <col min="8721" max="8721" width="1.5703125" style="351" customWidth="1"/>
    <col min="8722" max="8722" width="6" style="351" customWidth="1"/>
    <col min="8723" max="8723" width="1.5703125" style="351" customWidth="1"/>
    <col min="8724" max="8724" width="6" style="351" customWidth="1"/>
    <col min="8725" max="8725" width="1.5703125" style="351" customWidth="1"/>
    <col min="8726" max="8726" width="6" style="351" customWidth="1"/>
    <col min="8727" max="8727" width="1.5703125" style="351" customWidth="1"/>
    <col min="8728" max="8728" width="6" style="351" customWidth="1"/>
    <col min="8729" max="8729" width="1.5703125" style="351" customWidth="1"/>
    <col min="8730" max="8730" width="6" style="351" customWidth="1"/>
    <col min="8731" max="8731" width="1.5703125" style="351" customWidth="1"/>
    <col min="8732" max="8732" width="4.5703125" style="351" bestFit="1" customWidth="1"/>
    <col min="8733" max="8733" width="1.85546875" style="351" customWidth="1"/>
    <col min="8734" max="8734" width="4.5703125" style="351" bestFit="1" customWidth="1"/>
    <col min="8735" max="8735" width="1.42578125" style="351" bestFit="1" customWidth="1"/>
    <col min="8736" max="8736" width="4.5703125" style="351" bestFit="1" customWidth="1"/>
    <col min="8737" max="8737" width="1.42578125" style="351" bestFit="1" customWidth="1"/>
    <col min="8738" max="8738" width="4.5703125" style="351" bestFit="1" customWidth="1"/>
    <col min="8739" max="8739" width="1.42578125" style="351" bestFit="1" customWidth="1"/>
    <col min="8740" max="8740" width="4.5703125" style="351" bestFit="1" customWidth="1"/>
    <col min="8741" max="8741" width="1.42578125" style="351" bestFit="1" customWidth="1"/>
    <col min="8742" max="8742" width="4.5703125" style="351" bestFit="1" customWidth="1"/>
    <col min="8743" max="8743" width="1.42578125" style="351" bestFit="1" customWidth="1"/>
    <col min="8744" max="8744" width="5.85546875" style="351" bestFit="1" customWidth="1"/>
    <col min="8745" max="8745" width="1.42578125" style="351" bestFit="1" customWidth="1"/>
    <col min="8746" max="8746" width="5.85546875" style="351" bestFit="1" customWidth="1"/>
    <col min="8747" max="8747" width="1.42578125" style="351" bestFit="1" customWidth="1"/>
    <col min="8748" max="8748" width="5.85546875" style="351" bestFit="1" customWidth="1"/>
    <col min="8749" max="8749" width="1.42578125" style="351" bestFit="1" customWidth="1"/>
    <col min="8750" max="8750" width="5.85546875" style="351" bestFit="1" customWidth="1"/>
    <col min="8751" max="8751" width="1.42578125" style="351" bestFit="1" customWidth="1"/>
    <col min="8752" max="8752" width="5.85546875" style="351" bestFit="1" customWidth="1"/>
    <col min="8753" max="8753" width="1.42578125" style="351" bestFit="1" customWidth="1"/>
    <col min="8754" max="8754" width="7" style="351" bestFit="1" customWidth="1"/>
    <col min="8755" max="8755" width="1.5703125" style="351" customWidth="1"/>
    <col min="8756" max="8756" width="5.85546875" style="351" bestFit="1" customWidth="1"/>
    <col min="8757" max="8757" width="1.5703125" style="351" customWidth="1"/>
    <col min="8758" max="8758" width="2.5703125" style="351" customWidth="1"/>
    <col min="8759" max="8759" width="3.85546875" style="351" customWidth="1"/>
    <col min="8760" max="8760" width="3" style="351" customWidth="1"/>
    <col min="8761" max="8761" width="25.85546875" style="351" customWidth="1"/>
    <col min="8762" max="8762" width="6.42578125" style="351" customWidth="1"/>
    <col min="8763" max="8763" width="3.85546875" style="351" customWidth="1"/>
    <col min="8764" max="8764" width="1.42578125" style="351" customWidth="1"/>
    <col min="8765" max="8765" width="4.5703125" style="351" customWidth="1"/>
    <col min="8766" max="8766" width="1" style="351" customWidth="1"/>
    <col min="8767" max="8767" width="4.5703125" style="351" customWidth="1"/>
    <col min="8768" max="8768" width="0.5703125" style="351" customWidth="1"/>
    <col min="8769" max="8769" width="4.5703125" style="351" customWidth="1"/>
    <col min="8770" max="8770" width="0.5703125" style="351" customWidth="1"/>
    <col min="8771" max="8771" width="4.5703125" style="351" customWidth="1"/>
    <col min="8772" max="8772" width="0.5703125" style="351" customWidth="1"/>
    <col min="8773" max="8773" width="4.5703125" style="351" customWidth="1"/>
    <col min="8774" max="8774" width="0.5703125" style="351" customWidth="1"/>
    <col min="8775" max="8775" width="4.5703125" style="351" customWidth="1"/>
    <col min="8776" max="8776" width="0.5703125" style="351" customWidth="1"/>
    <col min="8777" max="8777" width="4.5703125" style="351" customWidth="1"/>
    <col min="8778" max="8778" width="0.5703125" style="351" customWidth="1"/>
    <col min="8779" max="8779" width="4.5703125" style="351" customWidth="1"/>
    <col min="8780" max="8780" width="0.5703125" style="351" customWidth="1"/>
    <col min="8781" max="8781" width="4.5703125" style="351" customWidth="1"/>
    <col min="8782" max="8782" width="0.5703125" style="351" customWidth="1"/>
    <col min="8783" max="8783" width="4.5703125" style="351" customWidth="1"/>
    <col min="8784" max="8784" width="0.5703125" style="351" customWidth="1"/>
    <col min="8785" max="8785" width="4.5703125" style="351" customWidth="1"/>
    <col min="8786" max="8786" width="0.5703125" style="351" customWidth="1"/>
    <col min="8787" max="8787" width="4.5703125" style="351" customWidth="1"/>
    <col min="8788" max="8788" width="0.5703125" style="351" customWidth="1"/>
    <col min="8789" max="8789" width="4.5703125" style="351" customWidth="1"/>
    <col min="8790" max="8790" width="0.5703125" style="351" customWidth="1"/>
    <col min="8791" max="8791" width="4.5703125" style="351" customWidth="1"/>
    <col min="8792" max="8792" width="0.5703125" style="351" customWidth="1"/>
    <col min="8793" max="8793" width="4.5703125" style="351" customWidth="1"/>
    <col min="8794" max="8794" width="0.5703125" style="351" customWidth="1"/>
    <col min="8795" max="8795" width="4.5703125" style="351" customWidth="1"/>
    <col min="8796" max="8796" width="0.5703125" style="351" customWidth="1"/>
    <col min="8797" max="8797" width="4.5703125" style="351" customWidth="1"/>
    <col min="8798" max="8798" width="0.5703125" style="351" customWidth="1"/>
    <col min="8799" max="8799" width="4.5703125" style="351" customWidth="1"/>
    <col min="8800" max="8800" width="0.5703125" style="351" customWidth="1"/>
    <col min="8801" max="8801" width="4.5703125" style="351" customWidth="1"/>
    <col min="8802" max="8802" width="0.5703125" style="351" customWidth="1"/>
    <col min="8803" max="8803" width="4.5703125" style="351" customWidth="1"/>
    <col min="8804" max="8804" width="0.5703125" style="351" customWidth="1"/>
    <col min="8805" max="8805" width="4.5703125" style="351" customWidth="1"/>
    <col min="8806" max="8806" width="0.5703125" style="351" customWidth="1"/>
    <col min="8807" max="8807" width="4.5703125" style="351" customWidth="1"/>
    <col min="8808" max="8808" width="0.5703125" style="351" customWidth="1"/>
    <col min="8809" max="8809" width="4.42578125" style="351" customWidth="1"/>
    <col min="8810" max="8960" width="8" style="351"/>
    <col min="8961" max="8962" width="0" style="351" hidden="1" customWidth="1"/>
    <col min="8963" max="8963" width="7.42578125" style="351" customWidth="1"/>
    <col min="8964" max="8964" width="43.5703125" style="351" bestFit="1" customWidth="1"/>
    <col min="8965" max="8965" width="8.140625" style="351" customWidth="1"/>
    <col min="8966" max="8966" width="7.85546875" style="351" customWidth="1"/>
    <col min="8967" max="8967" width="1.5703125" style="351" customWidth="1"/>
    <col min="8968" max="8968" width="6" style="351" customWidth="1"/>
    <col min="8969" max="8969" width="1.5703125" style="351" customWidth="1"/>
    <col min="8970" max="8970" width="6.140625" style="351" customWidth="1"/>
    <col min="8971" max="8971" width="1.5703125" style="351" customWidth="1"/>
    <col min="8972" max="8972" width="6.140625" style="351" customWidth="1"/>
    <col min="8973" max="8973" width="1.5703125" style="351" customWidth="1"/>
    <col min="8974" max="8974" width="6.140625" style="351" customWidth="1"/>
    <col min="8975" max="8975" width="1.5703125" style="351" customWidth="1"/>
    <col min="8976" max="8976" width="6" style="351" customWidth="1"/>
    <col min="8977" max="8977" width="1.5703125" style="351" customWidth="1"/>
    <col min="8978" max="8978" width="6" style="351" customWidth="1"/>
    <col min="8979" max="8979" width="1.5703125" style="351" customWidth="1"/>
    <col min="8980" max="8980" width="6" style="351" customWidth="1"/>
    <col min="8981" max="8981" width="1.5703125" style="351" customWidth="1"/>
    <col min="8982" max="8982" width="6" style="351" customWidth="1"/>
    <col min="8983" max="8983" width="1.5703125" style="351" customWidth="1"/>
    <col min="8984" max="8984" width="6" style="351" customWidth="1"/>
    <col min="8985" max="8985" width="1.5703125" style="351" customWidth="1"/>
    <col min="8986" max="8986" width="6" style="351" customWidth="1"/>
    <col min="8987" max="8987" width="1.5703125" style="351" customWidth="1"/>
    <col min="8988" max="8988" width="4.5703125" style="351" bestFit="1" customWidth="1"/>
    <col min="8989" max="8989" width="1.85546875" style="351" customWidth="1"/>
    <col min="8990" max="8990" width="4.5703125" style="351" bestFit="1" customWidth="1"/>
    <col min="8991" max="8991" width="1.42578125" style="351" bestFit="1" customWidth="1"/>
    <col min="8992" max="8992" width="4.5703125" style="351" bestFit="1" customWidth="1"/>
    <col min="8993" max="8993" width="1.42578125" style="351" bestFit="1" customWidth="1"/>
    <col min="8994" max="8994" width="4.5703125" style="351" bestFit="1" customWidth="1"/>
    <col min="8995" max="8995" width="1.42578125" style="351" bestFit="1" customWidth="1"/>
    <col min="8996" max="8996" width="4.5703125" style="351" bestFit="1" customWidth="1"/>
    <col min="8997" max="8997" width="1.42578125" style="351" bestFit="1" customWidth="1"/>
    <col min="8998" max="8998" width="4.5703125" style="351" bestFit="1" customWidth="1"/>
    <col min="8999" max="8999" width="1.42578125" style="351" bestFit="1" customWidth="1"/>
    <col min="9000" max="9000" width="5.85546875" style="351" bestFit="1" customWidth="1"/>
    <col min="9001" max="9001" width="1.42578125" style="351" bestFit="1" customWidth="1"/>
    <col min="9002" max="9002" width="5.85546875" style="351" bestFit="1" customWidth="1"/>
    <col min="9003" max="9003" width="1.42578125" style="351" bestFit="1" customWidth="1"/>
    <col min="9004" max="9004" width="5.85546875" style="351" bestFit="1" customWidth="1"/>
    <col min="9005" max="9005" width="1.42578125" style="351" bestFit="1" customWidth="1"/>
    <col min="9006" max="9006" width="5.85546875" style="351" bestFit="1" customWidth="1"/>
    <col min="9007" max="9007" width="1.42578125" style="351" bestFit="1" customWidth="1"/>
    <col min="9008" max="9008" width="5.85546875" style="351" bestFit="1" customWidth="1"/>
    <col min="9009" max="9009" width="1.42578125" style="351" bestFit="1" customWidth="1"/>
    <col min="9010" max="9010" width="7" style="351" bestFit="1" customWidth="1"/>
    <col min="9011" max="9011" width="1.5703125" style="351" customWidth="1"/>
    <col min="9012" max="9012" width="5.85546875" style="351" bestFit="1" customWidth="1"/>
    <col min="9013" max="9013" width="1.5703125" style="351" customWidth="1"/>
    <col min="9014" max="9014" width="2.5703125" style="351" customWidth="1"/>
    <col min="9015" max="9015" width="3.85546875" style="351" customWidth="1"/>
    <col min="9016" max="9016" width="3" style="351" customWidth="1"/>
    <col min="9017" max="9017" width="25.85546875" style="351" customWidth="1"/>
    <col min="9018" max="9018" width="6.42578125" style="351" customWidth="1"/>
    <col min="9019" max="9019" width="3.85546875" style="351" customWidth="1"/>
    <col min="9020" max="9020" width="1.42578125" style="351" customWidth="1"/>
    <col min="9021" max="9021" width="4.5703125" style="351" customWidth="1"/>
    <col min="9022" max="9022" width="1" style="351" customWidth="1"/>
    <col min="9023" max="9023" width="4.5703125" style="351" customWidth="1"/>
    <col min="9024" max="9024" width="0.5703125" style="351" customWidth="1"/>
    <col min="9025" max="9025" width="4.5703125" style="351" customWidth="1"/>
    <col min="9026" max="9026" width="0.5703125" style="351" customWidth="1"/>
    <col min="9027" max="9027" width="4.5703125" style="351" customWidth="1"/>
    <col min="9028" max="9028" width="0.5703125" style="351" customWidth="1"/>
    <col min="9029" max="9029" width="4.5703125" style="351" customWidth="1"/>
    <col min="9030" max="9030" width="0.5703125" style="351" customWidth="1"/>
    <col min="9031" max="9031" width="4.5703125" style="351" customWidth="1"/>
    <col min="9032" max="9032" width="0.5703125" style="351" customWidth="1"/>
    <col min="9033" max="9033" width="4.5703125" style="351" customWidth="1"/>
    <col min="9034" max="9034" width="0.5703125" style="351" customWidth="1"/>
    <col min="9035" max="9035" width="4.5703125" style="351" customWidth="1"/>
    <col min="9036" max="9036" width="0.5703125" style="351" customWidth="1"/>
    <col min="9037" max="9037" width="4.5703125" style="351" customWidth="1"/>
    <col min="9038" max="9038" width="0.5703125" style="351" customWidth="1"/>
    <col min="9039" max="9039" width="4.5703125" style="351" customWidth="1"/>
    <col min="9040" max="9040" width="0.5703125" style="351" customWidth="1"/>
    <col min="9041" max="9041" width="4.5703125" style="351" customWidth="1"/>
    <col min="9042" max="9042" width="0.5703125" style="351" customWidth="1"/>
    <col min="9043" max="9043" width="4.5703125" style="351" customWidth="1"/>
    <col min="9044" max="9044" width="0.5703125" style="351" customWidth="1"/>
    <col min="9045" max="9045" width="4.5703125" style="351" customWidth="1"/>
    <col min="9046" max="9046" width="0.5703125" style="351" customWidth="1"/>
    <col min="9047" max="9047" width="4.5703125" style="351" customWidth="1"/>
    <col min="9048" max="9048" width="0.5703125" style="351" customWidth="1"/>
    <col min="9049" max="9049" width="4.5703125" style="351" customWidth="1"/>
    <col min="9050" max="9050" width="0.5703125" style="351" customWidth="1"/>
    <col min="9051" max="9051" width="4.5703125" style="351" customWidth="1"/>
    <col min="9052" max="9052" width="0.5703125" style="351" customWidth="1"/>
    <col min="9053" max="9053" width="4.5703125" style="351" customWidth="1"/>
    <col min="9054" max="9054" width="0.5703125" style="351" customWidth="1"/>
    <col min="9055" max="9055" width="4.5703125" style="351" customWidth="1"/>
    <col min="9056" max="9056" width="0.5703125" style="351" customWidth="1"/>
    <col min="9057" max="9057" width="4.5703125" style="351" customWidth="1"/>
    <col min="9058" max="9058" width="0.5703125" style="351" customWidth="1"/>
    <col min="9059" max="9059" width="4.5703125" style="351" customWidth="1"/>
    <col min="9060" max="9060" width="0.5703125" style="351" customWidth="1"/>
    <col min="9061" max="9061" width="4.5703125" style="351" customWidth="1"/>
    <col min="9062" max="9062" width="0.5703125" style="351" customWidth="1"/>
    <col min="9063" max="9063" width="4.5703125" style="351" customWidth="1"/>
    <col min="9064" max="9064" width="0.5703125" style="351" customWidth="1"/>
    <col min="9065" max="9065" width="4.42578125" style="351" customWidth="1"/>
    <col min="9066" max="9216" width="8" style="351"/>
    <col min="9217" max="9218" width="0" style="351" hidden="1" customWidth="1"/>
    <col min="9219" max="9219" width="7.42578125" style="351" customWidth="1"/>
    <col min="9220" max="9220" width="43.5703125" style="351" bestFit="1" customWidth="1"/>
    <col min="9221" max="9221" width="8.140625" style="351" customWidth="1"/>
    <col min="9222" max="9222" width="7.85546875" style="351" customWidth="1"/>
    <col min="9223" max="9223" width="1.5703125" style="351" customWidth="1"/>
    <col min="9224" max="9224" width="6" style="351" customWidth="1"/>
    <col min="9225" max="9225" width="1.5703125" style="351" customWidth="1"/>
    <col min="9226" max="9226" width="6.140625" style="351" customWidth="1"/>
    <col min="9227" max="9227" width="1.5703125" style="351" customWidth="1"/>
    <col min="9228" max="9228" width="6.140625" style="351" customWidth="1"/>
    <col min="9229" max="9229" width="1.5703125" style="351" customWidth="1"/>
    <col min="9230" max="9230" width="6.140625" style="351" customWidth="1"/>
    <col min="9231" max="9231" width="1.5703125" style="351" customWidth="1"/>
    <col min="9232" max="9232" width="6" style="351" customWidth="1"/>
    <col min="9233" max="9233" width="1.5703125" style="351" customWidth="1"/>
    <col min="9234" max="9234" width="6" style="351" customWidth="1"/>
    <col min="9235" max="9235" width="1.5703125" style="351" customWidth="1"/>
    <col min="9236" max="9236" width="6" style="351" customWidth="1"/>
    <col min="9237" max="9237" width="1.5703125" style="351" customWidth="1"/>
    <col min="9238" max="9238" width="6" style="351" customWidth="1"/>
    <col min="9239" max="9239" width="1.5703125" style="351" customWidth="1"/>
    <col min="9240" max="9240" width="6" style="351" customWidth="1"/>
    <col min="9241" max="9241" width="1.5703125" style="351" customWidth="1"/>
    <col min="9242" max="9242" width="6" style="351" customWidth="1"/>
    <col min="9243" max="9243" width="1.5703125" style="351" customWidth="1"/>
    <col min="9244" max="9244" width="4.5703125" style="351" bestFit="1" customWidth="1"/>
    <col min="9245" max="9245" width="1.85546875" style="351" customWidth="1"/>
    <col min="9246" max="9246" width="4.5703125" style="351" bestFit="1" customWidth="1"/>
    <col min="9247" max="9247" width="1.42578125" style="351" bestFit="1" customWidth="1"/>
    <col min="9248" max="9248" width="4.5703125" style="351" bestFit="1" customWidth="1"/>
    <col min="9249" max="9249" width="1.42578125" style="351" bestFit="1" customWidth="1"/>
    <col min="9250" max="9250" width="4.5703125" style="351" bestFit="1" customWidth="1"/>
    <col min="9251" max="9251" width="1.42578125" style="351" bestFit="1" customWidth="1"/>
    <col min="9252" max="9252" width="4.5703125" style="351" bestFit="1" customWidth="1"/>
    <col min="9253" max="9253" width="1.42578125" style="351" bestFit="1" customWidth="1"/>
    <col min="9254" max="9254" width="4.5703125" style="351" bestFit="1" customWidth="1"/>
    <col min="9255" max="9255" width="1.42578125" style="351" bestFit="1" customWidth="1"/>
    <col min="9256" max="9256" width="5.85546875" style="351" bestFit="1" customWidth="1"/>
    <col min="9257" max="9257" width="1.42578125" style="351" bestFit="1" customWidth="1"/>
    <col min="9258" max="9258" width="5.85546875" style="351" bestFit="1" customWidth="1"/>
    <col min="9259" max="9259" width="1.42578125" style="351" bestFit="1" customWidth="1"/>
    <col min="9260" max="9260" width="5.85546875" style="351" bestFit="1" customWidth="1"/>
    <col min="9261" max="9261" width="1.42578125" style="351" bestFit="1" customWidth="1"/>
    <col min="9262" max="9262" width="5.85546875" style="351" bestFit="1" customWidth="1"/>
    <col min="9263" max="9263" width="1.42578125" style="351" bestFit="1" customWidth="1"/>
    <col min="9264" max="9264" width="5.85546875" style="351" bestFit="1" customWidth="1"/>
    <col min="9265" max="9265" width="1.42578125" style="351" bestFit="1" customWidth="1"/>
    <col min="9266" max="9266" width="7" style="351" bestFit="1" customWidth="1"/>
    <col min="9267" max="9267" width="1.5703125" style="351" customWidth="1"/>
    <col min="9268" max="9268" width="5.85546875" style="351" bestFit="1" customWidth="1"/>
    <col min="9269" max="9269" width="1.5703125" style="351" customWidth="1"/>
    <col min="9270" max="9270" width="2.5703125" style="351" customWidth="1"/>
    <col min="9271" max="9271" width="3.85546875" style="351" customWidth="1"/>
    <col min="9272" max="9272" width="3" style="351" customWidth="1"/>
    <col min="9273" max="9273" width="25.85546875" style="351" customWidth="1"/>
    <col min="9274" max="9274" width="6.42578125" style="351" customWidth="1"/>
    <col min="9275" max="9275" width="3.85546875" style="351" customWidth="1"/>
    <col min="9276" max="9276" width="1.42578125" style="351" customWidth="1"/>
    <col min="9277" max="9277" width="4.5703125" style="351" customWidth="1"/>
    <col min="9278" max="9278" width="1" style="351" customWidth="1"/>
    <col min="9279" max="9279" width="4.5703125" style="351" customWidth="1"/>
    <col min="9280" max="9280" width="0.5703125" style="351" customWidth="1"/>
    <col min="9281" max="9281" width="4.5703125" style="351" customWidth="1"/>
    <col min="9282" max="9282" width="0.5703125" style="351" customWidth="1"/>
    <col min="9283" max="9283" width="4.5703125" style="351" customWidth="1"/>
    <col min="9284" max="9284" width="0.5703125" style="351" customWidth="1"/>
    <col min="9285" max="9285" width="4.5703125" style="351" customWidth="1"/>
    <col min="9286" max="9286" width="0.5703125" style="351" customWidth="1"/>
    <col min="9287" max="9287" width="4.5703125" style="351" customWidth="1"/>
    <col min="9288" max="9288" width="0.5703125" style="351" customWidth="1"/>
    <col min="9289" max="9289" width="4.5703125" style="351" customWidth="1"/>
    <col min="9290" max="9290" width="0.5703125" style="351" customWidth="1"/>
    <col min="9291" max="9291" width="4.5703125" style="351" customWidth="1"/>
    <col min="9292" max="9292" width="0.5703125" style="351" customWidth="1"/>
    <col min="9293" max="9293" width="4.5703125" style="351" customWidth="1"/>
    <col min="9294" max="9294" width="0.5703125" style="351" customWidth="1"/>
    <col min="9295" max="9295" width="4.5703125" style="351" customWidth="1"/>
    <col min="9296" max="9296" width="0.5703125" style="351" customWidth="1"/>
    <col min="9297" max="9297" width="4.5703125" style="351" customWidth="1"/>
    <col min="9298" max="9298" width="0.5703125" style="351" customWidth="1"/>
    <col min="9299" max="9299" width="4.5703125" style="351" customWidth="1"/>
    <col min="9300" max="9300" width="0.5703125" style="351" customWidth="1"/>
    <col min="9301" max="9301" width="4.5703125" style="351" customWidth="1"/>
    <col min="9302" max="9302" width="0.5703125" style="351" customWidth="1"/>
    <col min="9303" max="9303" width="4.5703125" style="351" customWidth="1"/>
    <col min="9304" max="9304" width="0.5703125" style="351" customWidth="1"/>
    <col min="9305" max="9305" width="4.5703125" style="351" customWidth="1"/>
    <col min="9306" max="9306" width="0.5703125" style="351" customWidth="1"/>
    <col min="9307" max="9307" width="4.5703125" style="351" customWidth="1"/>
    <col min="9308" max="9308" width="0.5703125" style="351" customWidth="1"/>
    <col min="9309" max="9309" width="4.5703125" style="351" customWidth="1"/>
    <col min="9310" max="9310" width="0.5703125" style="351" customWidth="1"/>
    <col min="9311" max="9311" width="4.5703125" style="351" customWidth="1"/>
    <col min="9312" max="9312" width="0.5703125" style="351" customWidth="1"/>
    <col min="9313" max="9313" width="4.5703125" style="351" customWidth="1"/>
    <col min="9314" max="9314" width="0.5703125" style="351" customWidth="1"/>
    <col min="9315" max="9315" width="4.5703125" style="351" customWidth="1"/>
    <col min="9316" max="9316" width="0.5703125" style="351" customWidth="1"/>
    <col min="9317" max="9317" width="4.5703125" style="351" customWidth="1"/>
    <col min="9318" max="9318" width="0.5703125" style="351" customWidth="1"/>
    <col min="9319" max="9319" width="4.5703125" style="351" customWidth="1"/>
    <col min="9320" max="9320" width="0.5703125" style="351" customWidth="1"/>
    <col min="9321" max="9321" width="4.42578125" style="351" customWidth="1"/>
    <col min="9322" max="9472" width="8" style="351"/>
    <col min="9473" max="9474" width="0" style="351" hidden="1" customWidth="1"/>
    <col min="9475" max="9475" width="7.42578125" style="351" customWidth="1"/>
    <col min="9476" max="9476" width="43.5703125" style="351" bestFit="1" customWidth="1"/>
    <col min="9477" max="9477" width="8.140625" style="351" customWidth="1"/>
    <col min="9478" max="9478" width="7.85546875" style="351" customWidth="1"/>
    <col min="9479" max="9479" width="1.5703125" style="351" customWidth="1"/>
    <col min="9480" max="9480" width="6" style="351" customWidth="1"/>
    <col min="9481" max="9481" width="1.5703125" style="351" customWidth="1"/>
    <col min="9482" max="9482" width="6.140625" style="351" customWidth="1"/>
    <col min="9483" max="9483" width="1.5703125" style="351" customWidth="1"/>
    <col min="9484" max="9484" width="6.140625" style="351" customWidth="1"/>
    <col min="9485" max="9485" width="1.5703125" style="351" customWidth="1"/>
    <col min="9486" max="9486" width="6.140625" style="351" customWidth="1"/>
    <col min="9487" max="9487" width="1.5703125" style="351" customWidth="1"/>
    <col min="9488" max="9488" width="6" style="351" customWidth="1"/>
    <col min="9489" max="9489" width="1.5703125" style="351" customWidth="1"/>
    <col min="9490" max="9490" width="6" style="351" customWidth="1"/>
    <col min="9491" max="9491" width="1.5703125" style="351" customWidth="1"/>
    <col min="9492" max="9492" width="6" style="351" customWidth="1"/>
    <col min="9493" max="9493" width="1.5703125" style="351" customWidth="1"/>
    <col min="9494" max="9494" width="6" style="351" customWidth="1"/>
    <col min="9495" max="9495" width="1.5703125" style="351" customWidth="1"/>
    <col min="9496" max="9496" width="6" style="351" customWidth="1"/>
    <col min="9497" max="9497" width="1.5703125" style="351" customWidth="1"/>
    <col min="9498" max="9498" width="6" style="351" customWidth="1"/>
    <col min="9499" max="9499" width="1.5703125" style="351" customWidth="1"/>
    <col min="9500" max="9500" width="4.5703125" style="351" bestFit="1" customWidth="1"/>
    <col min="9501" max="9501" width="1.85546875" style="351" customWidth="1"/>
    <col min="9502" max="9502" width="4.5703125" style="351" bestFit="1" customWidth="1"/>
    <col min="9503" max="9503" width="1.42578125" style="351" bestFit="1" customWidth="1"/>
    <col min="9504" max="9504" width="4.5703125" style="351" bestFit="1" customWidth="1"/>
    <col min="9505" max="9505" width="1.42578125" style="351" bestFit="1" customWidth="1"/>
    <col min="9506" max="9506" width="4.5703125" style="351" bestFit="1" customWidth="1"/>
    <col min="9507" max="9507" width="1.42578125" style="351" bestFit="1" customWidth="1"/>
    <col min="9508" max="9508" width="4.5703125" style="351" bestFit="1" customWidth="1"/>
    <col min="9509" max="9509" width="1.42578125" style="351" bestFit="1" customWidth="1"/>
    <col min="9510" max="9510" width="4.5703125" style="351" bestFit="1" customWidth="1"/>
    <col min="9511" max="9511" width="1.42578125" style="351" bestFit="1" customWidth="1"/>
    <col min="9512" max="9512" width="5.85546875" style="351" bestFit="1" customWidth="1"/>
    <col min="9513" max="9513" width="1.42578125" style="351" bestFit="1" customWidth="1"/>
    <col min="9514" max="9514" width="5.85546875" style="351" bestFit="1" customWidth="1"/>
    <col min="9515" max="9515" width="1.42578125" style="351" bestFit="1" customWidth="1"/>
    <col min="9516" max="9516" width="5.85546875" style="351" bestFit="1" customWidth="1"/>
    <col min="9517" max="9517" width="1.42578125" style="351" bestFit="1" customWidth="1"/>
    <col min="9518" max="9518" width="5.85546875" style="351" bestFit="1" customWidth="1"/>
    <col min="9519" max="9519" width="1.42578125" style="351" bestFit="1" customWidth="1"/>
    <col min="9520" max="9520" width="5.85546875" style="351" bestFit="1" customWidth="1"/>
    <col min="9521" max="9521" width="1.42578125" style="351" bestFit="1" customWidth="1"/>
    <col min="9522" max="9522" width="7" style="351" bestFit="1" customWidth="1"/>
    <col min="9523" max="9523" width="1.5703125" style="351" customWidth="1"/>
    <col min="9524" max="9524" width="5.85546875" style="351" bestFit="1" customWidth="1"/>
    <col min="9525" max="9525" width="1.5703125" style="351" customWidth="1"/>
    <col min="9526" max="9526" width="2.5703125" style="351" customWidth="1"/>
    <col min="9527" max="9527" width="3.85546875" style="351" customWidth="1"/>
    <col min="9528" max="9528" width="3" style="351" customWidth="1"/>
    <col min="9529" max="9529" width="25.85546875" style="351" customWidth="1"/>
    <col min="9530" max="9530" width="6.42578125" style="351" customWidth="1"/>
    <col min="9531" max="9531" width="3.85546875" style="351" customWidth="1"/>
    <col min="9532" max="9532" width="1.42578125" style="351" customWidth="1"/>
    <col min="9533" max="9533" width="4.5703125" style="351" customWidth="1"/>
    <col min="9534" max="9534" width="1" style="351" customWidth="1"/>
    <col min="9535" max="9535" width="4.5703125" style="351" customWidth="1"/>
    <col min="9536" max="9536" width="0.5703125" style="351" customWidth="1"/>
    <col min="9537" max="9537" width="4.5703125" style="351" customWidth="1"/>
    <col min="9538" max="9538" width="0.5703125" style="351" customWidth="1"/>
    <col min="9539" max="9539" width="4.5703125" style="351" customWidth="1"/>
    <col min="9540" max="9540" width="0.5703125" style="351" customWidth="1"/>
    <col min="9541" max="9541" width="4.5703125" style="351" customWidth="1"/>
    <col min="9542" max="9542" width="0.5703125" style="351" customWidth="1"/>
    <col min="9543" max="9543" width="4.5703125" style="351" customWidth="1"/>
    <col min="9544" max="9544" width="0.5703125" style="351" customWidth="1"/>
    <col min="9545" max="9545" width="4.5703125" style="351" customWidth="1"/>
    <col min="9546" max="9546" width="0.5703125" style="351" customWidth="1"/>
    <col min="9547" max="9547" width="4.5703125" style="351" customWidth="1"/>
    <col min="9548" max="9548" width="0.5703125" style="351" customWidth="1"/>
    <col min="9549" max="9549" width="4.5703125" style="351" customWidth="1"/>
    <col min="9550" max="9550" width="0.5703125" style="351" customWidth="1"/>
    <col min="9551" max="9551" width="4.5703125" style="351" customWidth="1"/>
    <col min="9552" max="9552" width="0.5703125" style="351" customWidth="1"/>
    <col min="9553" max="9553" width="4.5703125" style="351" customWidth="1"/>
    <col min="9554" max="9554" width="0.5703125" style="351" customWidth="1"/>
    <col min="9555" max="9555" width="4.5703125" style="351" customWidth="1"/>
    <col min="9556" max="9556" width="0.5703125" style="351" customWidth="1"/>
    <col min="9557" max="9557" width="4.5703125" style="351" customWidth="1"/>
    <col min="9558" max="9558" width="0.5703125" style="351" customWidth="1"/>
    <col min="9559" max="9559" width="4.5703125" style="351" customWidth="1"/>
    <col min="9560" max="9560" width="0.5703125" style="351" customWidth="1"/>
    <col min="9561" max="9561" width="4.5703125" style="351" customWidth="1"/>
    <col min="9562" max="9562" width="0.5703125" style="351" customWidth="1"/>
    <col min="9563" max="9563" width="4.5703125" style="351" customWidth="1"/>
    <col min="9564" max="9564" width="0.5703125" style="351" customWidth="1"/>
    <col min="9565" max="9565" width="4.5703125" style="351" customWidth="1"/>
    <col min="9566" max="9566" width="0.5703125" style="351" customWidth="1"/>
    <col min="9567" max="9567" width="4.5703125" style="351" customWidth="1"/>
    <col min="9568" max="9568" width="0.5703125" style="351" customWidth="1"/>
    <col min="9569" max="9569" width="4.5703125" style="351" customWidth="1"/>
    <col min="9570" max="9570" width="0.5703125" style="351" customWidth="1"/>
    <col min="9571" max="9571" width="4.5703125" style="351" customWidth="1"/>
    <col min="9572" max="9572" width="0.5703125" style="351" customWidth="1"/>
    <col min="9573" max="9573" width="4.5703125" style="351" customWidth="1"/>
    <col min="9574" max="9574" width="0.5703125" style="351" customWidth="1"/>
    <col min="9575" max="9575" width="4.5703125" style="351" customWidth="1"/>
    <col min="9576" max="9576" width="0.5703125" style="351" customWidth="1"/>
    <col min="9577" max="9577" width="4.42578125" style="351" customWidth="1"/>
    <col min="9578" max="9728" width="8" style="351"/>
    <col min="9729" max="9730" width="0" style="351" hidden="1" customWidth="1"/>
    <col min="9731" max="9731" width="7.42578125" style="351" customWidth="1"/>
    <col min="9732" max="9732" width="43.5703125" style="351" bestFit="1" customWidth="1"/>
    <col min="9733" max="9733" width="8.140625" style="351" customWidth="1"/>
    <col min="9734" max="9734" width="7.85546875" style="351" customWidth="1"/>
    <col min="9735" max="9735" width="1.5703125" style="351" customWidth="1"/>
    <col min="9736" max="9736" width="6" style="351" customWidth="1"/>
    <col min="9737" max="9737" width="1.5703125" style="351" customWidth="1"/>
    <col min="9738" max="9738" width="6.140625" style="351" customWidth="1"/>
    <col min="9739" max="9739" width="1.5703125" style="351" customWidth="1"/>
    <col min="9740" max="9740" width="6.140625" style="351" customWidth="1"/>
    <col min="9741" max="9741" width="1.5703125" style="351" customWidth="1"/>
    <col min="9742" max="9742" width="6.140625" style="351" customWidth="1"/>
    <col min="9743" max="9743" width="1.5703125" style="351" customWidth="1"/>
    <col min="9744" max="9744" width="6" style="351" customWidth="1"/>
    <col min="9745" max="9745" width="1.5703125" style="351" customWidth="1"/>
    <col min="9746" max="9746" width="6" style="351" customWidth="1"/>
    <col min="9747" max="9747" width="1.5703125" style="351" customWidth="1"/>
    <col min="9748" max="9748" width="6" style="351" customWidth="1"/>
    <col min="9749" max="9749" width="1.5703125" style="351" customWidth="1"/>
    <col min="9750" max="9750" width="6" style="351" customWidth="1"/>
    <col min="9751" max="9751" width="1.5703125" style="351" customWidth="1"/>
    <col min="9752" max="9752" width="6" style="351" customWidth="1"/>
    <col min="9753" max="9753" width="1.5703125" style="351" customWidth="1"/>
    <col min="9754" max="9754" width="6" style="351" customWidth="1"/>
    <col min="9755" max="9755" width="1.5703125" style="351" customWidth="1"/>
    <col min="9756" max="9756" width="4.5703125" style="351" bestFit="1" customWidth="1"/>
    <col min="9757" max="9757" width="1.85546875" style="351" customWidth="1"/>
    <col min="9758" max="9758" width="4.5703125" style="351" bestFit="1" customWidth="1"/>
    <col min="9759" max="9759" width="1.42578125" style="351" bestFit="1" customWidth="1"/>
    <col min="9760" max="9760" width="4.5703125" style="351" bestFit="1" customWidth="1"/>
    <col min="9761" max="9761" width="1.42578125" style="351" bestFit="1" customWidth="1"/>
    <col min="9762" max="9762" width="4.5703125" style="351" bestFit="1" customWidth="1"/>
    <col min="9763" max="9763" width="1.42578125" style="351" bestFit="1" customWidth="1"/>
    <col min="9764" max="9764" width="4.5703125" style="351" bestFit="1" customWidth="1"/>
    <col min="9765" max="9765" width="1.42578125" style="351" bestFit="1" customWidth="1"/>
    <col min="9766" max="9766" width="4.5703125" style="351" bestFit="1" customWidth="1"/>
    <col min="9767" max="9767" width="1.42578125" style="351" bestFit="1" customWidth="1"/>
    <col min="9768" max="9768" width="5.85546875" style="351" bestFit="1" customWidth="1"/>
    <col min="9769" max="9769" width="1.42578125" style="351" bestFit="1" customWidth="1"/>
    <col min="9770" max="9770" width="5.85546875" style="351" bestFit="1" customWidth="1"/>
    <col min="9771" max="9771" width="1.42578125" style="351" bestFit="1" customWidth="1"/>
    <col min="9772" max="9772" width="5.85546875" style="351" bestFit="1" customWidth="1"/>
    <col min="9773" max="9773" width="1.42578125" style="351" bestFit="1" customWidth="1"/>
    <col min="9774" max="9774" width="5.85546875" style="351" bestFit="1" customWidth="1"/>
    <col min="9775" max="9775" width="1.42578125" style="351" bestFit="1" customWidth="1"/>
    <col min="9776" max="9776" width="5.85546875" style="351" bestFit="1" customWidth="1"/>
    <col min="9777" max="9777" width="1.42578125" style="351" bestFit="1" customWidth="1"/>
    <col min="9778" max="9778" width="7" style="351" bestFit="1" customWidth="1"/>
    <col min="9779" max="9779" width="1.5703125" style="351" customWidth="1"/>
    <col min="9780" max="9780" width="5.85546875" style="351" bestFit="1" customWidth="1"/>
    <col min="9781" max="9781" width="1.5703125" style="351" customWidth="1"/>
    <col min="9782" max="9782" width="2.5703125" style="351" customWidth="1"/>
    <col min="9783" max="9783" width="3.85546875" style="351" customWidth="1"/>
    <col min="9784" max="9784" width="3" style="351" customWidth="1"/>
    <col min="9785" max="9785" width="25.85546875" style="351" customWidth="1"/>
    <col min="9786" max="9786" width="6.42578125" style="351" customWidth="1"/>
    <col min="9787" max="9787" width="3.85546875" style="351" customWidth="1"/>
    <col min="9788" max="9788" width="1.42578125" style="351" customWidth="1"/>
    <col min="9789" max="9789" width="4.5703125" style="351" customWidth="1"/>
    <col min="9790" max="9790" width="1" style="351" customWidth="1"/>
    <col min="9791" max="9791" width="4.5703125" style="351" customWidth="1"/>
    <col min="9792" max="9792" width="0.5703125" style="351" customWidth="1"/>
    <col min="9793" max="9793" width="4.5703125" style="351" customWidth="1"/>
    <col min="9794" max="9794" width="0.5703125" style="351" customWidth="1"/>
    <col min="9795" max="9795" width="4.5703125" style="351" customWidth="1"/>
    <col min="9796" max="9796" width="0.5703125" style="351" customWidth="1"/>
    <col min="9797" max="9797" width="4.5703125" style="351" customWidth="1"/>
    <col min="9798" max="9798" width="0.5703125" style="351" customWidth="1"/>
    <col min="9799" max="9799" width="4.5703125" style="351" customWidth="1"/>
    <col min="9800" max="9800" width="0.5703125" style="351" customWidth="1"/>
    <col min="9801" max="9801" width="4.5703125" style="351" customWidth="1"/>
    <col min="9802" max="9802" width="0.5703125" style="351" customWidth="1"/>
    <col min="9803" max="9803" width="4.5703125" style="351" customWidth="1"/>
    <col min="9804" max="9804" width="0.5703125" style="351" customWidth="1"/>
    <col min="9805" max="9805" width="4.5703125" style="351" customWidth="1"/>
    <col min="9806" max="9806" width="0.5703125" style="351" customWidth="1"/>
    <col min="9807" max="9807" width="4.5703125" style="351" customWidth="1"/>
    <col min="9808" max="9808" width="0.5703125" style="351" customWidth="1"/>
    <col min="9809" max="9809" width="4.5703125" style="351" customWidth="1"/>
    <col min="9810" max="9810" width="0.5703125" style="351" customWidth="1"/>
    <col min="9811" max="9811" width="4.5703125" style="351" customWidth="1"/>
    <col min="9812" max="9812" width="0.5703125" style="351" customWidth="1"/>
    <col min="9813" max="9813" width="4.5703125" style="351" customWidth="1"/>
    <col min="9814" max="9814" width="0.5703125" style="351" customWidth="1"/>
    <col min="9815" max="9815" width="4.5703125" style="351" customWidth="1"/>
    <col min="9816" max="9816" width="0.5703125" style="351" customWidth="1"/>
    <col min="9817" max="9817" width="4.5703125" style="351" customWidth="1"/>
    <col min="9818" max="9818" width="0.5703125" style="351" customWidth="1"/>
    <col min="9819" max="9819" width="4.5703125" style="351" customWidth="1"/>
    <col min="9820" max="9820" width="0.5703125" style="351" customWidth="1"/>
    <col min="9821" max="9821" width="4.5703125" style="351" customWidth="1"/>
    <col min="9822" max="9822" width="0.5703125" style="351" customWidth="1"/>
    <col min="9823" max="9823" width="4.5703125" style="351" customWidth="1"/>
    <col min="9824" max="9824" width="0.5703125" style="351" customWidth="1"/>
    <col min="9825" max="9825" width="4.5703125" style="351" customWidth="1"/>
    <col min="9826" max="9826" width="0.5703125" style="351" customWidth="1"/>
    <col min="9827" max="9827" width="4.5703125" style="351" customWidth="1"/>
    <col min="9828" max="9828" width="0.5703125" style="351" customWidth="1"/>
    <col min="9829" max="9829" width="4.5703125" style="351" customWidth="1"/>
    <col min="9830" max="9830" width="0.5703125" style="351" customWidth="1"/>
    <col min="9831" max="9831" width="4.5703125" style="351" customWidth="1"/>
    <col min="9832" max="9832" width="0.5703125" style="351" customWidth="1"/>
    <col min="9833" max="9833" width="4.42578125" style="351" customWidth="1"/>
    <col min="9834" max="9984" width="8" style="351"/>
    <col min="9985" max="9986" width="0" style="351" hidden="1" customWidth="1"/>
    <col min="9987" max="9987" width="7.42578125" style="351" customWidth="1"/>
    <col min="9988" max="9988" width="43.5703125" style="351" bestFit="1" customWidth="1"/>
    <col min="9989" max="9989" width="8.140625" style="351" customWidth="1"/>
    <col min="9990" max="9990" width="7.85546875" style="351" customWidth="1"/>
    <col min="9991" max="9991" width="1.5703125" style="351" customWidth="1"/>
    <col min="9992" max="9992" width="6" style="351" customWidth="1"/>
    <col min="9993" max="9993" width="1.5703125" style="351" customWidth="1"/>
    <col min="9994" max="9994" width="6.140625" style="351" customWidth="1"/>
    <col min="9995" max="9995" width="1.5703125" style="351" customWidth="1"/>
    <col min="9996" max="9996" width="6.140625" style="351" customWidth="1"/>
    <col min="9997" max="9997" width="1.5703125" style="351" customWidth="1"/>
    <col min="9998" max="9998" width="6.140625" style="351" customWidth="1"/>
    <col min="9999" max="9999" width="1.5703125" style="351" customWidth="1"/>
    <col min="10000" max="10000" width="6" style="351" customWidth="1"/>
    <col min="10001" max="10001" width="1.5703125" style="351" customWidth="1"/>
    <col min="10002" max="10002" width="6" style="351" customWidth="1"/>
    <col min="10003" max="10003" width="1.5703125" style="351" customWidth="1"/>
    <col min="10004" max="10004" width="6" style="351" customWidth="1"/>
    <col min="10005" max="10005" width="1.5703125" style="351" customWidth="1"/>
    <col min="10006" max="10006" width="6" style="351" customWidth="1"/>
    <col min="10007" max="10007" width="1.5703125" style="351" customWidth="1"/>
    <col min="10008" max="10008" width="6" style="351" customWidth="1"/>
    <col min="10009" max="10009" width="1.5703125" style="351" customWidth="1"/>
    <col min="10010" max="10010" width="6" style="351" customWidth="1"/>
    <col min="10011" max="10011" width="1.5703125" style="351" customWidth="1"/>
    <col min="10012" max="10012" width="4.5703125" style="351" bestFit="1" customWidth="1"/>
    <col min="10013" max="10013" width="1.85546875" style="351" customWidth="1"/>
    <col min="10014" max="10014" width="4.5703125" style="351" bestFit="1" customWidth="1"/>
    <col min="10015" max="10015" width="1.42578125" style="351" bestFit="1" customWidth="1"/>
    <col min="10016" max="10016" width="4.5703125" style="351" bestFit="1" customWidth="1"/>
    <col min="10017" max="10017" width="1.42578125" style="351" bestFit="1" customWidth="1"/>
    <col min="10018" max="10018" width="4.5703125" style="351" bestFit="1" customWidth="1"/>
    <col min="10019" max="10019" width="1.42578125" style="351" bestFit="1" customWidth="1"/>
    <col min="10020" max="10020" width="4.5703125" style="351" bestFit="1" customWidth="1"/>
    <col min="10021" max="10021" width="1.42578125" style="351" bestFit="1" customWidth="1"/>
    <col min="10022" max="10022" width="4.5703125" style="351" bestFit="1" customWidth="1"/>
    <col min="10023" max="10023" width="1.42578125" style="351" bestFit="1" customWidth="1"/>
    <col min="10024" max="10024" width="5.85546875" style="351" bestFit="1" customWidth="1"/>
    <col min="10025" max="10025" width="1.42578125" style="351" bestFit="1" customWidth="1"/>
    <col min="10026" max="10026" width="5.85546875" style="351" bestFit="1" customWidth="1"/>
    <col min="10027" max="10027" width="1.42578125" style="351" bestFit="1" customWidth="1"/>
    <col min="10028" max="10028" width="5.85546875" style="351" bestFit="1" customWidth="1"/>
    <col min="10029" max="10029" width="1.42578125" style="351" bestFit="1" customWidth="1"/>
    <col min="10030" max="10030" width="5.85546875" style="351" bestFit="1" customWidth="1"/>
    <col min="10031" max="10031" width="1.42578125" style="351" bestFit="1" customWidth="1"/>
    <col min="10032" max="10032" width="5.85546875" style="351" bestFit="1" customWidth="1"/>
    <col min="10033" max="10033" width="1.42578125" style="351" bestFit="1" customWidth="1"/>
    <col min="10034" max="10034" width="7" style="351" bestFit="1" customWidth="1"/>
    <col min="10035" max="10035" width="1.5703125" style="351" customWidth="1"/>
    <col min="10036" max="10036" width="5.85546875" style="351" bestFit="1" customWidth="1"/>
    <col min="10037" max="10037" width="1.5703125" style="351" customWidth="1"/>
    <col min="10038" max="10038" width="2.5703125" style="351" customWidth="1"/>
    <col min="10039" max="10039" width="3.85546875" style="351" customWidth="1"/>
    <col min="10040" max="10040" width="3" style="351" customWidth="1"/>
    <col min="10041" max="10041" width="25.85546875" style="351" customWidth="1"/>
    <col min="10042" max="10042" width="6.42578125" style="351" customWidth="1"/>
    <col min="10043" max="10043" width="3.85546875" style="351" customWidth="1"/>
    <col min="10044" max="10044" width="1.42578125" style="351" customWidth="1"/>
    <col min="10045" max="10045" width="4.5703125" style="351" customWidth="1"/>
    <col min="10046" max="10046" width="1" style="351" customWidth="1"/>
    <col min="10047" max="10047" width="4.5703125" style="351" customWidth="1"/>
    <col min="10048" max="10048" width="0.5703125" style="351" customWidth="1"/>
    <col min="10049" max="10049" width="4.5703125" style="351" customWidth="1"/>
    <col min="10050" max="10050" width="0.5703125" style="351" customWidth="1"/>
    <col min="10051" max="10051" width="4.5703125" style="351" customWidth="1"/>
    <col min="10052" max="10052" width="0.5703125" style="351" customWidth="1"/>
    <col min="10053" max="10053" width="4.5703125" style="351" customWidth="1"/>
    <col min="10054" max="10054" width="0.5703125" style="351" customWidth="1"/>
    <col min="10055" max="10055" width="4.5703125" style="351" customWidth="1"/>
    <col min="10056" max="10056" width="0.5703125" style="351" customWidth="1"/>
    <col min="10057" max="10057" width="4.5703125" style="351" customWidth="1"/>
    <col min="10058" max="10058" width="0.5703125" style="351" customWidth="1"/>
    <col min="10059" max="10059" width="4.5703125" style="351" customWidth="1"/>
    <col min="10060" max="10060" width="0.5703125" style="351" customWidth="1"/>
    <col min="10061" max="10061" width="4.5703125" style="351" customWidth="1"/>
    <col min="10062" max="10062" width="0.5703125" style="351" customWidth="1"/>
    <col min="10063" max="10063" width="4.5703125" style="351" customWidth="1"/>
    <col min="10064" max="10064" width="0.5703125" style="351" customWidth="1"/>
    <col min="10065" max="10065" width="4.5703125" style="351" customWidth="1"/>
    <col min="10066" max="10066" width="0.5703125" style="351" customWidth="1"/>
    <col min="10067" max="10067" width="4.5703125" style="351" customWidth="1"/>
    <col min="10068" max="10068" width="0.5703125" style="351" customWidth="1"/>
    <col min="10069" max="10069" width="4.5703125" style="351" customWidth="1"/>
    <col min="10070" max="10070" width="0.5703125" style="351" customWidth="1"/>
    <col min="10071" max="10071" width="4.5703125" style="351" customWidth="1"/>
    <col min="10072" max="10072" width="0.5703125" style="351" customWidth="1"/>
    <col min="10073" max="10073" width="4.5703125" style="351" customWidth="1"/>
    <col min="10074" max="10074" width="0.5703125" style="351" customWidth="1"/>
    <col min="10075" max="10075" width="4.5703125" style="351" customWidth="1"/>
    <col min="10076" max="10076" width="0.5703125" style="351" customWidth="1"/>
    <col min="10077" max="10077" width="4.5703125" style="351" customWidth="1"/>
    <col min="10078" max="10078" width="0.5703125" style="351" customWidth="1"/>
    <col min="10079" max="10079" width="4.5703125" style="351" customWidth="1"/>
    <col min="10080" max="10080" width="0.5703125" style="351" customWidth="1"/>
    <col min="10081" max="10081" width="4.5703125" style="351" customWidth="1"/>
    <col min="10082" max="10082" width="0.5703125" style="351" customWidth="1"/>
    <col min="10083" max="10083" width="4.5703125" style="351" customWidth="1"/>
    <col min="10084" max="10084" width="0.5703125" style="351" customWidth="1"/>
    <col min="10085" max="10085" width="4.5703125" style="351" customWidth="1"/>
    <col min="10086" max="10086" width="0.5703125" style="351" customWidth="1"/>
    <col min="10087" max="10087" width="4.5703125" style="351" customWidth="1"/>
    <col min="10088" max="10088" width="0.5703125" style="351" customWidth="1"/>
    <col min="10089" max="10089" width="4.42578125" style="351" customWidth="1"/>
    <col min="10090" max="10240" width="8" style="351"/>
    <col min="10241" max="10242" width="0" style="351" hidden="1" customWidth="1"/>
    <col min="10243" max="10243" width="7.42578125" style="351" customWidth="1"/>
    <col min="10244" max="10244" width="43.5703125" style="351" bestFit="1" customWidth="1"/>
    <col min="10245" max="10245" width="8.140625" style="351" customWidth="1"/>
    <col min="10246" max="10246" width="7.85546875" style="351" customWidth="1"/>
    <col min="10247" max="10247" width="1.5703125" style="351" customWidth="1"/>
    <col min="10248" max="10248" width="6" style="351" customWidth="1"/>
    <col min="10249" max="10249" width="1.5703125" style="351" customWidth="1"/>
    <col min="10250" max="10250" width="6.140625" style="351" customWidth="1"/>
    <col min="10251" max="10251" width="1.5703125" style="351" customWidth="1"/>
    <col min="10252" max="10252" width="6.140625" style="351" customWidth="1"/>
    <col min="10253" max="10253" width="1.5703125" style="351" customWidth="1"/>
    <col min="10254" max="10254" width="6.140625" style="351" customWidth="1"/>
    <col min="10255" max="10255" width="1.5703125" style="351" customWidth="1"/>
    <col min="10256" max="10256" width="6" style="351" customWidth="1"/>
    <col min="10257" max="10257" width="1.5703125" style="351" customWidth="1"/>
    <col min="10258" max="10258" width="6" style="351" customWidth="1"/>
    <col min="10259" max="10259" width="1.5703125" style="351" customWidth="1"/>
    <col min="10260" max="10260" width="6" style="351" customWidth="1"/>
    <col min="10261" max="10261" width="1.5703125" style="351" customWidth="1"/>
    <col min="10262" max="10262" width="6" style="351" customWidth="1"/>
    <col min="10263" max="10263" width="1.5703125" style="351" customWidth="1"/>
    <col min="10264" max="10264" width="6" style="351" customWidth="1"/>
    <col min="10265" max="10265" width="1.5703125" style="351" customWidth="1"/>
    <col min="10266" max="10266" width="6" style="351" customWidth="1"/>
    <col min="10267" max="10267" width="1.5703125" style="351" customWidth="1"/>
    <col min="10268" max="10268" width="4.5703125" style="351" bestFit="1" customWidth="1"/>
    <col min="10269" max="10269" width="1.85546875" style="351" customWidth="1"/>
    <col min="10270" max="10270" width="4.5703125" style="351" bestFit="1" customWidth="1"/>
    <col min="10271" max="10271" width="1.42578125" style="351" bestFit="1" customWidth="1"/>
    <col min="10272" max="10272" width="4.5703125" style="351" bestFit="1" customWidth="1"/>
    <col min="10273" max="10273" width="1.42578125" style="351" bestFit="1" customWidth="1"/>
    <col min="10274" max="10274" width="4.5703125" style="351" bestFit="1" customWidth="1"/>
    <col min="10275" max="10275" width="1.42578125" style="351" bestFit="1" customWidth="1"/>
    <col min="10276" max="10276" width="4.5703125" style="351" bestFit="1" customWidth="1"/>
    <col min="10277" max="10277" width="1.42578125" style="351" bestFit="1" customWidth="1"/>
    <col min="10278" max="10278" width="4.5703125" style="351" bestFit="1" customWidth="1"/>
    <col min="10279" max="10279" width="1.42578125" style="351" bestFit="1" customWidth="1"/>
    <col min="10280" max="10280" width="5.85546875" style="351" bestFit="1" customWidth="1"/>
    <col min="10281" max="10281" width="1.42578125" style="351" bestFit="1" customWidth="1"/>
    <col min="10282" max="10282" width="5.85546875" style="351" bestFit="1" customWidth="1"/>
    <col min="10283" max="10283" width="1.42578125" style="351" bestFit="1" customWidth="1"/>
    <col min="10284" max="10284" width="5.85546875" style="351" bestFit="1" customWidth="1"/>
    <col min="10285" max="10285" width="1.42578125" style="351" bestFit="1" customWidth="1"/>
    <col min="10286" max="10286" width="5.85546875" style="351" bestFit="1" customWidth="1"/>
    <col min="10287" max="10287" width="1.42578125" style="351" bestFit="1" customWidth="1"/>
    <col min="10288" max="10288" width="5.85546875" style="351" bestFit="1" customWidth="1"/>
    <col min="10289" max="10289" width="1.42578125" style="351" bestFit="1" customWidth="1"/>
    <col min="10290" max="10290" width="7" style="351" bestFit="1" customWidth="1"/>
    <col min="10291" max="10291" width="1.5703125" style="351" customWidth="1"/>
    <col min="10292" max="10292" width="5.85546875" style="351" bestFit="1" customWidth="1"/>
    <col min="10293" max="10293" width="1.5703125" style="351" customWidth="1"/>
    <col min="10294" max="10294" width="2.5703125" style="351" customWidth="1"/>
    <col min="10295" max="10295" width="3.85546875" style="351" customWidth="1"/>
    <col min="10296" max="10296" width="3" style="351" customWidth="1"/>
    <col min="10297" max="10297" width="25.85546875" style="351" customWidth="1"/>
    <col min="10298" max="10298" width="6.42578125" style="351" customWidth="1"/>
    <col min="10299" max="10299" width="3.85546875" style="351" customWidth="1"/>
    <col min="10300" max="10300" width="1.42578125" style="351" customWidth="1"/>
    <col min="10301" max="10301" width="4.5703125" style="351" customWidth="1"/>
    <col min="10302" max="10302" width="1" style="351" customWidth="1"/>
    <col min="10303" max="10303" width="4.5703125" style="351" customWidth="1"/>
    <col min="10304" max="10304" width="0.5703125" style="351" customWidth="1"/>
    <col min="10305" max="10305" width="4.5703125" style="351" customWidth="1"/>
    <col min="10306" max="10306" width="0.5703125" style="351" customWidth="1"/>
    <col min="10307" max="10307" width="4.5703125" style="351" customWidth="1"/>
    <col min="10308" max="10308" width="0.5703125" style="351" customWidth="1"/>
    <col min="10309" max="10309" width="4.5703125" style="351" customWidth="1"/>
    <col min="10310" max="10310" width="0.5703125" style="351" customWidth="1"/>
    <col min="10311" max="10311" width="4.5703125" style="351" customWidth="1"/>
    <col min="10312" max="10312" width="0.5703125" style="351" customWidth="1"/>
    <col min="10313" max="10313" width="4.5703125" style="351" customWidth="1"/>
    <col min="10314" max="10314" width="0.5703125" style="351" customWidth="1"/>
    <col min="10315" max="10315" width="4.5703125" style="351" customWidth="1"/>
    <col min="10316" max="10316" width="0.5703125" style="351" customWidth="1"/>
    <col min="10317" max="10317" width="4.5703125" style="351" customWidth="1"/>
    <col min="10318" max="10318" width="0.5703125" style="351" customWidth="1"/>
    <col min="10319" max="10319" width="4.5703125" style="351" customWidth="1"/>
    <col min="10320" max="10320" width="0.5703125" style="351" customWidth="1"/>
    <col min="10321" max="10321" width="4.5703125" style="351" customWidth="1"/>
    <col min="10322" max="10322" width="0.5703125" style="351" customWidth="1"/>
    <col min="10323" max="10323" width="4.5703125" style="351" customWidth="1"/>
    <col min="10324" max="10324" width="0.5703125" style="351" customWidth="1"/>
    <col min="10325" max="10325" width="4.5703125" style="351" customWidth="1"/>
    <col min="10326" max="10326" width="0.5703125" style="351" customWidth="1"/>
    <col min="10327" max="10327" width="4.5703125" style="351" customWidth="1"/>
    <col min="10328" max="10328" width="0.5703125" style="351" customWidth="1"/>
    <col min="10329" max="10329" width="4.5703125" style="351" customWidth="1"/>
    <col min="10330" max="10330" width="0.5703125" style="351" customWidth="1"/>
    <col min="10331" max="10331" width="4.5703125" style="351" customWidth="1"/>
    <col min="10332" max="10332" width="0.5703125" style="351" customWidth="1"/>
    <col min="10333" max="10333" width="4.5703125" style="351" customWidth="1"/>
    <col min="10334" max="10334" width="0.5703125" style="351" customWidth="1"/>
    <col min="10335" max="10335" width="4.5703125" style="351" customWidth="1"/>
    <col min="10336" max="10336" width="0.5703125" style="351" customWidth="1"/>
    <col min="10337" max="10337" width="4.5703125" style="351" customWidth="1"/>
    <col min="10338" max="10338" width="0.5703125" style="351" customWidth="1"/>
    <col min="10339" max="10339" width="4.5703125" style="351" customWidth="1"/>
    <col min="10340" max="10340" width="0.5703125" style="351" customWidth="1"/>
    <col min="10341" max="10341" width="4.5703125" style="351" customWidth="1"/>
    <col min="10342" max="10342" width="0.5703125" style="351" customWidth="1"/>
    <col min="10343" max="10343" width="4.5703125" style="351" customWidth="1"/>
    <col min="10344" max="10344" width="0.5703125" style="351" customWidth="1"/>
    <col min="10345" max="10345" width="4.42578125" style="351" customWidth="1"/>
    <col min="10346" max="10496" width="8" style="351"/>
    <col min="10497" max="10498" width="0" style="351" hidden="1" customWidth="1"/>
    <col min="10499" max="10499" width="7.42578125" style="351" customWidth="1"/>
    <col min="10500" max="10500" width="43.5703125" style="351" bestFit="1" customWidth="1"/>
    <col min="10501" max="10501" width="8.140625" style="351" customWidth="1"/>
    <col min="10502" max="10502" width="7.85546875" style="351" customWidth="1"/>
    <col min="10503" max="10503" width="1.5703125" style="351" customWidth="1"/>
    <col min="10504" max="10504" width="6" style="351" customWidth="1"/>
    <col min="10505" max="10505" width="1.5703125" style="351" customWidth="1"/>
    <col min="10506" max="10506" width="6.140625" style="351" customWidth="1"/>
    <col min="10507" max="10507" width="1.5703125" style="351" customWidth="1"/>
    <col min="10508" max="10508" width="6.140625" style="351" customWidth="1"/>
    <col min="10509" max="10509" width="1.5703125" style="351" customWidth="1"/>
    <col min="10510" max="10510" width="6.140625" style="351" customWidth="1"/>
    <col min="10511" max="10511" width="1.5703125" style="351" customWidth="1"/>
    <col min="10512" max="10512" width="6" style="351" customWidth="1"/>
    <col min="10513" max="10513" width="1.5703125" style="351" customWidth="1"/>
    <col min="10514" max="10514" width="6" style="351" customWidth="1"/>
    <col min="10515" max="10515" width="1.5703125" style="351" customWidth="1"/>
    <col min="10516" max="10516" width="6" style="351" customWidth="1"/>
    <col min="10517" max="10517" width="1.5703125" style="351" customWidth="1"/>
    <col min="10518" max="10518" width="6" style="351" customWidth="1"/>
    <col min="10519" max="10519" width="1.5703125" style="351" customWidth="1"/>
    <col min="10520" max="10520" width="6" style="351" customWidth="1"/>
    <col min="10521" max="10521" width="1.5703125" style="351" customWidth="1"/>
    <col min="10522" max="10522" width="6" style="351" customWidth="1"/>
    <col min="10523" max="10523" width="1.5703125" style="351" customWidth="1"/>
    <col min="10524" max="10524" width="4.5703125" style="351" bestFit="1" customWidth="1"/>
    <col min="10525" max="10525" width="1.85546875" style="351" customWidth="1"/>
    <col min="10526" max="10526" width="4.5703125" style="351" bestFit="1" customWidth="1"/>
    <col min="10527" max="10527" width="1.42578125" style="351" bestFit="1" customWidth="1"/>
    <col min="10528" max="10528" width="4.5703125" style="351" bestFit="1" customWidth="1"/>
    <col min="10529" max="10529" width="1.42578125" style="351" bestFit="1" customWidth="1"/>
    <col min="10530" max="10530" width="4.5703125" style="351" bestFit="1" customWidth="1"/>
    <col min="10531" max="10531" width="1.42578125" style="351" bestFit="1" customWidth="1"/>
    <col min="10532" max="10532" width="4.5703125" style="351" bestFit="1" customWidth="1"/>
    <col min="10533" max="10533" width="1.42578125" style="351" bestFit="1" customWidth="1"/>
    <col min="10534" max="10534" width="4.5703125" style="351" bestFit="1" customWidth="1"/>
    <col min="10535" max="10535" width="1.42578125" style="351" bestFit="1" customWidth="1"/>
    <col min="10536" max="10536" width="5.85546875" style="351" bestFit="1" customWidth="1"/>
    <col min="10537" max="10537" width="1.42578125" style="351" bestFit="1" customWidth="1"/>
    <col min="10538" max="10538" width="5.85546875" style="351" bestFit="1" customWidth="1"/>
    <col min="10539" max="10539" width="1.42578125" style="351" bestFit="1" customWidth="1"/>
    <col min="10540" max="10540" width="5.85546875" style="351" bestFit="1" customWidth="1"/>
    <col min="10541" max="10541" width="1.42578125" style="351" bestFit="1" customWidth="1"/>
    <col min="10542" max="10542" width="5.85546875" style="351" bestFit="1" customWidth="1"/>
    <col min="10543" max="10543" width="1.42578125" style="351" bestFit="1" customWidth="1"/>
    <col min="10544" max="10544" width="5.85546875" style="351" bestFit="1" customWidth="1"/>
    <col min="10545" max="10545" width="1.42578125" style="351" bestFit="1" customWidth="1"/>
    <col min="10546" max="10546" width="7" style="351" bestFit="1" customWidth="1"/>
    <col min="10547" max="10547" width="1.5703125" style="351" customWidth="1"/>
    <col min="10548" max="10548" width="5.85546875" style="351" bestFit="1" customWidth="1"/>
    <col min="10549" max="10549" width="1.5703125" style="351" customWidth="1"/>
    <col min="10550" max="10550" width="2.5703125" style="351" customWidth="1"/>
    <col min="10551" max="10551" width="3.85546875" style="351" customWidth="1"/>
    <col min="10552" max="10552" width="3" style="351" customWidth="1"/>
    <col min="10553" max="10553" width="25.85546875" style="351" customWidth="1"/>
    <col min="10554" max="10554" width="6.42578125" style="351" customWidth="1"/>
    <col min="10555" max="10555" width="3.85546875" style="351" customWidth="1"/>
    <col min="10556" max="10556" width="1.42578125" style="351" customWidth="1"/>
    <col min="10557" max="10557" width="4.5703125" style="351" customWidth="1"/>
    <col min="10558" max="10558" width="1" style="351" customWidth="1"/>
    <col min="10559" max="10559" width="4.5703125" style="351" customWidth="1"/>
    <col min="10560" max="10560" width="0.5703125" style="351" customWidth="1"/>
    <col min="10561" max="10561" width="4.5703125" style="351" customWidth="1"/>
    <col min="10562" max="10562" width="0.5703125" style="351" customWidth="1"/>
    <col min="10563" max="10563" width="4.5703125" style="351" customWidth="1"/>
    <col min="10564" max="10564" width="0.5703125" style="351" customWidth="1"/>
    <col min="10565" max="10565" width="4.5703125" style="351" customWidth="1"/>
    <col min="10566" max="10566" width="0.5703125" style="351" customWidth="1"/>
    <col min="10567" max="10567" width="4.5703125" style="351" customWidth="1"/>
    <col min="10568" max="10568" width="0.5703125" style="351" customWidth="1"/>
    <col min="10569" max="10569" width="4.5703125" style="351" customWidth="1"/>
    <col min="10570" max="10570" width="0.5703125" style="351" customWidth="1"/>
    <col min="10571" max="10571" width="4.5703125" style="351" customWidth="1"/>
    <col min="10572" max="10572" width="0.5703125" style="351" customWidth="1"/>
    <col min="10573" max="10573" width="4.5703125" style="351" customWidth="1"/>
    <col min="10574" max="10574" width="0.5703125" style="351" customWidth="1"/>
    <col min="10575" max="10575" width="4.5703125" style="351" customWidth="1"/>
    <col min="10576" max="10576" width="0.5703125" style="351" customWidth="1"/>
    <col min="10577" max="10577" width="4.5703125" style="351" customWidth="1"/>
    <col min="10578" max="10578" width="0.5703125" style="351" customWidth="1"/>
    <col min="10579" max="10579" width="4.5703125" style="351" customWidth="1"/>
    <col min="10580" max="10580" width="0.5703125" style="351" customWidth="1"/>
    <col min="10581" max="10581" width="4.5703125" style="351" customWidth="1"/>
    <col min="10582" max="10582" width="0.5703125" style="351" customWidth="1"/>
    <col min="10583" max="10583" width="4.5703125" style="351" customWidth="1"/>
    <col min="10584" max="10584" width="0.5703125" style="351" customWidth="1"/>
    <col min="10585" max="10585" width="4.5703125" style="351" customWidth="1"/>
    <col min="10586" max="10586" width="0.5703125" style="351" customWidth="1"/>
    <col min="10587" max="10587" width="4.5703125" style="351" customWidth="1"/>
    <col min="10588" max="10588" width="0.5703125" style="351" customWidth="1"/>
    <col min="10589" max="10589" width="4.5703125" style="351" customWidth="1"/>
    <col min="10590" max="10590" width="0.5703125" style="351" customWidth="1"/>
    <col min="10591" max="10591" width="4.5703125" style="351" customWidth="1"/>
    <col min="10592" max="10592" width="0.5703125" style="351" customWidth="1"/>
    <col min="10593" max="10593" width="4.5703125" style="351" customWidth="1"/>
    <col min="10594" max="10594" width="0.5703125" style="351" customWidth="1"/>
    <col min="10595" max="10595" width="4.5703125" style="351" customWidth="1"/>
    <col min="10596" max="10596" width="0.5703125" style="351" customWidth="1"/>
    <col min="10597" max="10597" width="4.5703125" style="351" customWidth="1"/>
    <col min="10598" max="10598" width="0.5703125" style="351" customWidth="1"/>
    <col min="10599" max="10599" width="4.5703125" style="351" customWidth="1"/>
    <col min="10600" max="10600" width="0.5703125" style="351" customWidth="1"/>
    <col min="10601" max="10601" width="4.42578125" style="351" customWidth="1"/>
    <col min="10602" max="10752" width="8" style="351"/>
    <col min="10753" max="10754" width="0" style="351" hidden="1" customWidth="1"/>
    <col min="10755" max="10755" width="7.42578125" style="351" customWidth="1"/>
    <col min="10756" max="10756" width="43.5703125" style="351" bestFit="1" customWidth="1"/>
    <col min="10757" max="10757" width="8.140625" style="351" customWidth="1"/>
    <col min="10758" max="10758" width="7.85546875" style="351" customWidth="1"/>
    <col min="10759" max="10759" width="1.5703125" style="351" customWidth="1"/>
    <col min="10760" max="10760" width="6" style="351" customWidth="1"/>
    <col min="10761" max="10761" width="1.5703125" style="351" customWidth="1"/>
    <col min="10762" max="10762" width="6.140625" style="351" customWidth="1"/>
    <col min="10763" max="10763" width="1.5703125" style="351" customWidth="1"/>
    <col min="10764" max="10764" width="6.140625" style="351" customWidth="1"/>
    <col min="10765" max="10765" width="1.5703125" style="351" customWidth="1"/>
    <col min="10766" max="10766" width="6.140625" style="351" customWidth="1"/>
    <col min="10767" max="10767" width="1.5703125" style="351" customWidth="1"/>
    <col min="10768" max="10768" width="6" style="351" customWidth="1"/>
    <col min="10769" max="10769" width="1.5703125" style="351" customWidth="1"/>
    <col min="10770" max="10770" width="6" style="351" customWidth="1"/>
    <col min="10771" max="10771" width="1.5703125" style="351" customWidth="1"/>
    <col min="10772" max="10772" width="6" style="351" customWidth="1"/>
    <col min="10773" max="10773" width="1.5703125" style="351" customWidth="1"/>
    <col min="10774" max="10774" width="6" style="351" customWidth="1"/>
    <col min="10775" max="10775" width="1.5703125" style="351" customWidth="1"/>
    <col min="10776" max="10776" width="6" style="351" customWidth="1"/>
    <col min="10777" max="10777" width="1.5703125" style="351" customWidth="1"/>
    <col min="10778" max="10778" width="6" style="351" customWidth="1"/>
    <col min="10779" max="10779" width="1.5703125" style="351" customWidth="1"/>
    <col min="10780" max="10780" width="4.5703125" style="351" bestFit="1" customWidth="1"/>
    <col min="10781" max="10781" width="1.85546875" style="351" customWidth="1"/>
    <col min="10782" max="10782" width="4.5703125" style="351" bestFit="1" customWidth="1"/>
    <col min="10783" max="10783" width="1.42578125" style="351" bestFit="1" customWidth="1"/>
    <col min="10784" max="10784" width="4.5703125" style="351" bestFit="1" customWidth="1"/>
    <col min="10785" max="10785" width="1.42578125" style="351" bestFit="1" customWidth="1"/>
    <col min="10786" max="10786" width="4.5703125" style="351" bestFit="1" customWidth="1"/>
    <col min="10787" max="10787" width="1.42578125" style="351" bestFit="1" customWidth="1"/>
    <col min="10788" max="10788" width="4.5703125" style="351" bestFit="1" customWidth="1"/>
    <col min="10789" max="10789" width="1.42578125" style="351" bestFit="1" customWidth="1"/>
    <col min="10790" max="10790" width="4.5703125" style="351" bestFit="1" customWidth="1"/>
    <col min="10791" max="10791" width="1.42578125" style="351" bestFit="1" customWidth="1"/>
    <col min="10792" max="10792" width="5.85546875" style="351" bestFit="1" customWidth="1"/>
    <col min="10793" max="10793" width="1.42578125" style="351" bestFit="1" customWidth="1"/>
    <col min="10794" max="10794" width="5.85546875" style="351" bestFit="1" customWidth="1"/>
    <col min="10795" max="10795" width="1.42578125" style="351" bestFit="1" customWidth="1"/>
    <col min="10796" max="10796" width="5.85546875" style="351" bestFit="1" customWidth="1"/>
    <col min="10797" max="10797" width="1.42578125" style="351" bestFit="1" customWidth="1"/>
    <col min="10798" max="10798" width="5.85546875" style="351" bestFit="1" customWidth="1"/>
    <col min="10799" max="10799" width="1.42578125" style="351" bestFit="1" customWidth="1"/>
    <col min="10800" max="10800" width="5.85546875" style="351" bestFit="1" customWidth="1"/>
    <col min="10801" max="10801" width="1.42578125" style="351" bestFit="1" customWidth="1"/>
    <col min="10802" max="10802" width="7" style="351" bestFit="1" customWidth="1"/>
    <col min="10803" max="10803" width="1.5703125" style="351" customWidth="1"/>
    <col min="10804" max="10804" width="5.85546875" style="351" bestFit="1" customWidth="1"/>
    <col min="10805" max="10805" width="1.5703125" style="351" customWidth="1"/>
    <col min="10806" max="10806" width="2.5703125" style="351" customWidth="1"/>
    <col min="10807" max="10807" width="3.85546875" style="351" customWidth="1"/>
    <col min="10808" max="10808" width="3" style="351" customWidth="1"/>
    <col min="10809" max="10809" width="25.85546875" style="351" customWidth="1"/>
    <col min="10810" max="10810" width="6.42578125" style="351" customWidth="1"/>
    <col min="10811" max="10811" width="3.85546875" style="351" customWidth="1"/>
    <col min="10812" max="10812" width="1.42578125" style="351" customWidth="1"/>
    <col min="10813" max="10813" width="4.5703125" style="351" customWidth="1"/>
    <col min="10814" max="10814" width="1" style="351" customWidth="1"/>
    <col min="10815" max="10815" width="4.5703125" style="351" customWidth="1"/>
    <col min="10816" max="10816" width="0.5703125" style="351" customWidth="1"/>
    <col min="10817" max="10817" width="4.5703125" style="351" customWidth="1"/>
    <col min="10818" max="10818" width="0.5703125" style="351" customWidth="1"/>
    <col min="10819" max="10819" width="4.5703125" style="351" customWidth="1"/>
    <col min="10820" max="10820" width="0.5703125" style="351" customWidth="1"/>
    <col min="10821" max="10821" width="4.5703125" style="351" customWidth="1"/>
    <col min="10822" max="10822" width="0.5703125" style="351" customWidth="1"/>
    <col min="10823" max="10823" width="4.5703125" style="351" customWidth="1"/>
    <col min="10824" max="10824" width="0.5703125" style="351" customWidth="1"/>
    <col min="10825" max="10825" width="4.5703125" style="351" customWidth="1"/>
    <col min="10826" max="10826" width="0.5703125" style="351" customWidth="1"/>
    <col min="10827" max="10827" width="4.5703125" style="351" customWidth="1"/>
    <col min="10828" max="10828" width="0.5703125" style="351" customWidth="1"/>
    <col min="10829" max="10829" width="4.5703125" style="351" customWidth="1"/>
    <col min="10830" max="10830" width="0.5703125" style="351" customWidth="1"/>
    <col min="10831" max="10831" width="4.5703125" style="351" customWidth="1"/>
    <col min="10832" max="10832" width="0.5703125" style="351" customWidth="1"/>
    <col min="10833" max="10833" width="4.5703125" style="351" customWidth="1"/>
    <col min="10834" max="10834" width="0.5703125" style="351" customWidth="1"/>
    <col min="10835" max="10835" width="4.5703125" style="351" customWidth="1"/>
    <col min="10836" max="10836" width="0.5703125" style="351" customWidth="1"/>
    <col min="10837" max="10837" width="4.5703125" style="351" customWidth="1"/>
    <col min="10838" max="10838" width="0.5703125" style="351" customWidth="1"/>
    <col min="10839" max="10839" width="4.5703125" style="351" customWidth="1"/>
    <col min="10840" max="10840" width="0.5703125" style="351" customWidth="1"/>
    <col min="10841" max="10841" width="4.5703125" style="351" customWidth="1"/>
    <col min="10842" max="10842" width="0.5703125" style="351" customWidth="1"/>
    <col min="10843" max="10843" width="4.5703125" style="351" customWidth="1"/>
    <col min="10844" max="10844" width="0.5703125" style="351" customWidth="1"/>
    <col min="10845" max="10845" width="4.5703125" style="351" customWidth="1"/>
    <col min="10846" max="10846" width="0.5703125" style="351" customWidth="1"/>
    <col min="10847" max="10847" width="4.5703125" style="351" customWidth="1"/>
    <col min="10848" max="10848" width="0.5703125" style="351" customWidth="1"/>
    <col min="10849" max="10849" width="4.5703125" style="351" customWidth="1"/>
    <col min="10850" max="10850" width="0.5703125" style="351" customWidth="1"/>
    <col min="10851" max="10851" width="4.5703125" style="351" customWidth="1"/>
    <col min="10852" max="10852" width="0.5703125" style="351" customWidth="1"/>
    <col min="10853" max="10853" width="4.5703125" style="351" customWidth="1"/>
    <col min="10854" max="10854" width="0.5703125" style="351" customWidth="1"/>
    <col min="10855" max="10855" width="4.5703125" style="351" customWidth="1"/>
    <col min="10856" max="10856" width="0.5703125" style="351" customWidth="1"/>
    <col min="10857" max="10857" width="4.42578125" style="351" customWidth="1"/>
    <col min="10858" max="11008" width="8" style="351"/>
    <col min="11009" max="11010" width="0" style="351" hidden="1" customWidth="1"/>
    <col min="11011" max="11011" width="7.42578125" style="351" customWidth="1"/>
    <col min="11012" max="11012" width="43.5703125" style="351" bestFit="1" customWidth="1"/>
    <col min="11013" max="11013" width="8.140625" style="351" customWidth="1"/>
    <col min="11014" max="11014" width="7.85546875" style="351" customWidth="1"/>
    <col min="11015" max="11015" width="1.5703125" style="351" customWidth="1"/>
    <col min="11016" max="11016" width="6" style="351" customWidth="1"/>
    <col min="11017" max="11017" width="1.5703125" style="351" customWidth="1"/>
    <col min="11018" max="11018" width="6.140625" style="351" customWidth="1"/>
    <col min="11019" max="11019" width="1.5703125" style="351" customWidth="1"/>
    <col min="11020" max="11020" width="6.140625" style="351" customWidth="1"/>
    <col min="11021" max="11021" width="1.5703125" style="351" customWidth="1"/>
    <col min="11022" max="11022" width="6.140625" style="351" customWidth="1"/>
    <col min="11023" max="11023" width="1.5703125" style="351" customWidth="1"/>
    <col min="11024" max="11024" width="6" style="351" customWidth="1"/>
    <col min="11025" max="11025" width="1.5703125" style="351" customWidth="1"/>
    <col min="11026" max="11026" width="6" style="351" customWidth="1"/>
    <col min="11027" max="11027" width="1.5703125" style="351" customWidth="1"/>
    <col min="11028" max="11028" width="6" style="351" customWidth="1"/>
    <col min="11029" max="11029" width="1.5703125" style="351" customWidth="1"/>
    <col min="11030" max="11030" width="6" style="351" customWidth="1"/>
    <col min="11031" max="11031" width="1.5703125" style="351" customWidth="1"/>
    <col min="11032" max="11032" width="6" style="351" customWidth="1"/>
    <col min="11033" max="11033" width="1.5703125" style="351" customWidth="1"/>
    <col min="11034" max="11034" width="6" style="351" customWidth="1"/>
    <col min="11035" max="11035" width="1.5703125" style="351" customWidth="1"/>
    <col min="11036" max="11036" width="4.5703125" style="351" bestFit="1" customWidth="1"/>
    <col min="11037" max="11037" width="1.85546875" style="351" customWidth="1"/>
    <col min="11038" max="11038" width="4.5703125" style="351" bestFit="1" customWidth="1"/>
    <col min="11039" max="11039" width="1.42578125" style="351" bestFit="1" customWidth="1"/>
    <col min="11040" max="11040" width="4.5703125" style="351" bestFit="1" customWidth="1"/>
    <col min="11041" max="11041" width="1.42578125" style="351" bestFit="1" customWidth="1"/>
    <col min="11042" max="11042" width="4.5703125" style="351" bestFit="1" customWidth="1"/>
    <col min="11043" max="11043" width="1.42578125" style="351" bestFit="1" customWidth="1"/>
    <col min="11044" max="11044" width="4.5703125" style="351" bestFit="1" customWidth="1"/>
    <col min="11045" max="11045" width="1.42578125" style="351" bestFit="1" customWidth="1"/>
    <col min="11046" max="11046" width="4.5703125" style="351" bestFit="1" customWidth="1"/>
    <col min="11047" max="11047" width="1.42578125" style="351" bestFit="1" customWidth="1"/>
    <col min="11048" max="11048" width="5.85546875" style="351" bestFit="1" customWidth="1"/>
    <col min="11049" max="11049" width="1.42578125" style="351" bestFit="1" customWidth="1"/>
    <col min="11050" max="11050" width="5.85546875" style="351" bestFit="1" customWidth="1"/>
    <col min="11051" max="11051" width="1.42578125" style="351" bestFit="1" customWidth="1"/>
    <col min="11052" max="11052" width="5.85546875" style="351" bestFit="1" customWidth="1"/>
    <col min="11053" max="11053" width="1.42578125" style="351" bestFit="1" customWidth="1"/>
    <col min="11054" max="11054" width="5.85546875" style="351" bestFit="1" customWidth="1"/>
    <col min="11055" max="11055" width="1.42578125" style="351" bestFit="1" customWidth="1"/>
    <col min="11056" max="11056" width="5.85546875" style="351" bestFit="1" customWidth="1"/>
    <col min="11057" max="11057" width="1.42578125" style="351" bestFit="1" customWidth="1"/>
    <col min="11058" max="11058" width="7" style="351" bestFit="1" customWidth="1"/>
    <col min="11059" max="11059" width="1.5703125" style="351" customWidth="1"/>
    <col min="11060" max="11060" width="5.85546875" style="351" bestFit="1" customWidth="1"/>
    <col min="11061" max="11061" width="1.5703125" style="351" customWidth="1"/>
    <col min="11062" max="11062" width="2.5703125" style="351" customWidth="1"/>
    <col min="11063" max="11063" width="3.85546875" style="351" customWidth="1"/>
    <col min="11064" max="11064" width="3" style="351" customWidth="1"/>
    <col min="11065" max="11065" width="25.85546875" style="351" customWidth="1"/>
    <col min="11066" max="11066" width="6.42578125" style="351" customWidth="1"/>
    <col min="11067" max="11067" width="3.85546875" style="351" customWidth="1"/>
    <col min="11068" max="11068" width="1.42578125" style="351" customWidth="1"/>
    <col min="11069" max="11069" width="4.5703125" style="351" customWidth="1"/>
    <col min="11070" max="11070" width="1" style="351" customWidth="1"/>
    <col min="11071" max="11071" width="4.5703125" style="351" customWidth="1"/>
    <col min="11072" max="11072" width="0.5703125" style="351" customWidth="1"/>
    <col min="11073" max="11073" width="4.5703125" style="351" customWidth="1"/>
    <col min="11074" max="11074" width="0.5703125" style="351" customWidth="1"/>
    <col min="11075" max="11075" width="4.5703125" style="351" customWidth="1"/>
    <col min="11076" max="11076" width="0.5703125" style="351" customWidth="1"/>
    <col min="11077" max="11077" width="4.5703125" style="351" customWidth="1"/>
    <col min="11078" max="11078" width="0.5703125" style="351" customWidth="1"/>
    <col min="11079" max="11079" width="4.5703125" style="351" customWidth="1"/>
    <col min="11080" max="11080" width="0.5703125" style="351" customWidth="1"/>
    <col min="11081" max="11081" width="4.5703125" style="351" customWidth="1"/>
    <col min="11082" max="11082" width="0.5703125" style="351" customWidth="1"/>
    <col min="11083" max="11083" width="4.5703125" style="351" customWidth="1"/>
    <col min="11084" max="11084" width="0.5703125" style="351" customWidth="1"/>
    <col min="11085" max="11085" width="4.5703125" style="351" customWidth="1"/>
    <col min="11086" max="11086" width="0.5703125" style="351" customWidth="1"/>
    <col min="11087" max="11087" width="4.5703125" style="351" customWidth="1"/>
    <col min="11088" max="11088" width="0.5703125" style="351" customWidth="1"/>
    <col min="11089" max="11089" width="4.5703125" style="351" customWidth="1"/>
    <col min="11090" max="11090" width="0.5703125" style="351" customWidth="1"/>
    <col min="11091" max="11091" width="4.5703125" style="351" customWidth="1"/>
    <col min="11092" max="11092" width="0.5703125" style="351" customWidth="1"/>
    <col min="11093" max="11093" width="4.5703125" style="351" customWidth="1"/>
    <col min="11094" max="11094" width="0.5703125" style="351" customWidth="1"/>
    <col min="11095" max="11095" width="4.5703125" style="351" customWidth="1"/>
    <col min="11096" max="11096" width="0.5703125" style="351" customWidth="1"/>
    <col min="11097" max="11097" width="4.5703125" style="351" customWidth="1"/>
    <col min="11098" max="11098" width="0.5703125" style="351" customWidth="1"/>
    <col min="11099" max="11099" width="4.5703125" style="351" customWidth="1"/>
    <col min="11100" max="11100" width="0.5703125" style="351" customWidth="1"/>
    <col min="11101" max="11101" width="4.5703125" style="351" customWidth="1"/>
    <col min="11102" max="11102" width="0.5703125" style="351" customWidth="1"/>
    <col min="11103" max="11103" width="4.5703125" style="351" customWidth="1"/>
    <col min="11104" max="11104" width="0.5703125" style="351" customWidth="1"/>
    <col min="11105" max="11105" width="4.5703125" style="351" customWidth="1"/>
    <col min="11106" max="11106" width="0.5703125" style="351" customWidth="1"/>
    <col min="11107" max="11107" width="4.5703125" style="351" customWidth="1"/>
    <col min="11108" max="11108" width="0.5703125" style="351" customWidth="1"/>
    <col min="11109" max="11109" width="4.5703125" style="351" customWidth="1"/>
    <col min="11110" max="11110" width="0.5703125" style="351" customWidth="1"/>
    <col min="11111" max="11111" width="4.5703125" style="351" customWidth="1"/>
    <col min="11112" max="11112" width="0.5703125" style="351" customWidth="1"/>
    <col min="11113" max="11113" width="4.42578125" style="351" customWidth="1"/>
    <col min="11114" max="11264" width="8" style="351"/>
    <col min="11265" max="11266" width="0" style="351" hidden="1" customWidth="1"/>
    <col min="11267" max="11267" width="7.42578125" style="351" customWidth="1"/>
    <col min="11268" max="11268" width="43.5703125" style="351" bestFit="1" customWidth="1"/>
    <col min="11269" max="11269" width="8.140625" style="351" customWidth="1"/>
    <col min="11270" max="11270" width="7.85546875" style="351" customWidth="1"/>
    <col min="11271" max="11271" width="1.5703125" style="351" customWidth="1"/>
    <col min="11272" max="11272" width="6" style="351" customWidth="1"/>
    <col min="11273" max="11273" width="1.5703125" style="351" customWidth="1"/>
    <col min="11274" max="11274" width="6.140625" style="351" customWidth="1"/>
    <col min="11275" max="11275" width="1.5703125" style="351" customWidth="1"/>
    <col min="11276" max="11276" width="6.140625" style="351" customWidth="1"/>
    <col min="11277" max="11277" width="1.5703125" style="351" customWidth="1"/>
    <col min="11278" max="11278" width="6.140625" style="351" customWidth="1"/>
    <col min="11279" max="11279" width="1.5703125" style="351" customWidth="1"/>
    <col min="11280" max="11280" width="6" style="351" customWidth="1"/>
    <col min="11281" max="11281" width="1.5703125" style="351" customWidth="1"/>
    <col min="11282" max="11282" width="6" style="351" customWidth="1"/>
    <col min="11283" max="11283" width="1.5703125" style="351" customWidth="1"/>
    <col min="11284" max="11284" width="6" style="351" customWidth="1"/>
    <col min="11285" max="11285" width="1.5703125" style="351" customWidth="1"/>
    <col min="11286" max="11286" width="6" style="351" customWidth="1"/>
    <col min="11287" max="11287" width="1.5703125" style="351" customWidth="1"/>
    <col min="11288" max="11288" width="6" style="351" customWidth="1"/>
    <col min="11289" max="11289" width="1.5703125" style="351" customWidth="1"/>
    <col min="11290" max="11290" width="6" style="351" customWidth="1"/>
    <col min="11291" max="11291" width="1.5703125" style="351" customWidth="1"/>
    <col min="11292" max="11292" width="4.5703125" style="351" bestFit="1" customWidth="1"/>
    <col min="11293" max="11293" width="1.85546875" style="351" customWidth="1"/>
    <col min="11294" max="11294" width="4.5703125" style="351" bestFit="1" customWidth="1"/>
    <col min="11295" max="11295" width="1.42578125" style="351" bestFit="1" customWidth="1"/>
    <col min="11296" max="11296" width="4.5703125" style="351" bestFit="1" customWidth="1"/>
    <col min="11297" max="11297" width="1.42578125" style="351" bestFit="1" customWidth="1"/>
    <col min="11298" max="11298" width="4.5703125" style="351" bestFit="1" customWidth="1"/>
    <col min="11299" max="11299" width="1.42578125" style="351" bestFit="1" customWidth="1"/>
    <col min="11300" max="11300" width="4.5703125" style="351" bestFit="1" customWidth="1"/>
    <col min="11301" max="11301" width="1.42578125" style="351" bestFit="1" customWidth="1"/>
    <col min="11302" max="11302" width="4.5703125" style="351" bestFit="1" customWidth="1"/>
    <col min="11303" max="11303" width="1.42578125" style="351" bestFit="1" customWidth="1"/>
    <col min="11304" max="11304" width="5.85546875" style="351" bestFit="1" customWidth="1"/>
    <col min="11305" max="11305" width="1.42578125" style="351" bestFit="1" customWidth="1"/>
    <col min="11306" max="11306" width="5.85546875" style="351" bestFit="1" customWidth="1"/>
    <col min="11307" max="11307" width="1.42578125" style="351" bestFit="1" customWidth="1"/>
    <col min="11308" max="11308" width="5.85546875" style="351" bestFit="1" customWidth="1"/>
    <col min="11309" max="11309" width="1.42578125" style="351" bestFit="1" customWidth="1"/>
    <col min="11310" max="11310" width="5.85546875" style="351" bestFit="1" customWidth="1"/>
    <col min="11311" max="11311" width="1.42578125" style="351" bestFit="1" customWidth="1"/>
    <col min="11312" max="11312" width="5.85546875" style="351" bestFit="1" customWidth="1"/>
    <col min="11313" max="11313" width="1.42578125" style="351" bestFit="1" customWidth="1"/>
    <col min="11314" max="11314" width="7" style="351" bestFit="1" customWidth="1"/>
    <col min="11315" max="11315" width="1.5703125" style="351" customWidth="1"/>
    <col min="11316" max="11316" width="5.85546875" style="351" bestFit="1" customWidth="1"/>
    <col min="11317" max="11317" width="1.5703125" style="351" customWidth="1"/>
    <col min="11318" max="11318" width="2.5703125" style="351" customWidth="1"/>
    <col min="11319" max="11319" width="3.85546875" style="351" customWidth="1"/>
    <col min="11320" max="11320" width="3" style="351" customWidth="1"/>
    <col min="11321" max="11321" width="25.85546875" style="351" customWidth="1"/>
    <col min="11322" max="11322" width="6.42578125" style="351" customWidth="1"/>
    <col min="11323" max="11323" width="3.85546875" style="351" customWidth="1"/>
    <col min="11324" max="11324" width="1.42578125" style="351" customWidth="1"/>
    <col min="11325" max="11325" width="4.5703125" style="351" customWidth="1"/>
    <col min="11326" max="11326" width="1" style="351" customWidth="1"/>
    <col min="11327" max="11327" width="4.5703125" style="351" customWidth="1"/>
    <col min="11328" max="11328" width="0.5703125" style="351" customWidth="1"/>
    <col min="11329" max="11329" width="4.5703125" style="351" customWidth="1"/>
    <col min="11330" max="11330" width="0.5703125" style="351" customWidth="1"/>
    <col min="11331" max="11331" width="4.5703125" style="351" customWidth="1"/>
    <col min="11332" max="11332" width="0.5703125" style="351" customWidth="1"/>
    <col min="11333" max="11333" width="4.5703125" style="351" customWidth="1"/>
    <col min="11334" max="11334" width="0.5703125" style="351" customWidth="1"/>
    <col min="11335" max="11335" width="4.5703125" style="351" customWidth="1"/>
    <col min="11336" max="11336" width="0.5703125" style="351" customWidth="1"/>
    <col min="11337" max="11337" width="4.5703125" style="351" customWidth="1"/>
    <col min="11338" max="11338" width="0.5703125" style="351" customWidth="1"/>
    <col min="11339" max="11339" width="4.5703125" style="351" customWidth="1"/>
    <col min="11340" max="11340" width="0.5703125" style="351" customWidth="1"/>
    <col min="11341" max="11341" width="4.5703125" style="351" customWidth="1"/>
    <col min="11342" max="11342" width="0.5703125" style="351" customWidth="1"/>
    <col min="11343" max="11343" width="4.5703125" style="351" customWidth="1"/>
    <col min="11344" max="11344" width="0.5703125" style="351" customWidth="1"/>
    <col min="11345" max="11345" width="4.5703125" style="351" customWidth="1"/>
    <col min="11346" max="11346" width="0.5703125" style="351" customWidth="1"/>
    <col min="11347" max="11347" width="4.5703125" style="351" customWidth="1"/>
    <col min="11348" max="11348" width="0.5703125" style="351" customWidth="1"/>
    <col min="11349" max="11349" width="4.5703125" style="351" customWidth="1"/>
    <col min="11350" max="11350" width="0.5703125" style="351" customWidth="1"/>
    <col min="11351" max="11351" width="4.5703125" style="351" customWidth="1"/>
    <col min="11352" max="11352" width="0.5703125" style="351" customWidth="1"/>
    <col min="11353" max="11353" width="4.5703125" style="351" customWidth="1"/>
    <col min="11354" max="11354" width="0.5703125" style="351" customWidth="1"/>
    <col min="11355" max="11355" width="4.5703125" style="351" customWidth="1"/>
    <col min="11356" max="11356" width="0.5703125" style="351" customWidth="1"/>
    <col min="11357" max="11357" width="4.5703125" style="351" customWidth="1"/>
    <col min="11358" max="11358" width="0.5703125" style="351" customWidth="1"/>
    <col min="11359" max="11359" width="4.5703125" style="351" customWidth="1"/>
    <col min="11360" max="11360" width="0.5703125" style="351" customWidth="1"/>
    <col min="11361" max="11361" width="4.5703125" style="351" customWidth="1"/>
    <col min="11362" max="11362" width="0.5703125" style="351" customWidth="1"/>
    <col min="11363" max="11363" width="4.5703125" style="351" customWidth="1"/>
    <col min="11364" max="11364" width="0.5703125" style="351" customWidth="1"/>
    <col min="11365" max="11365" width="4.5703125" style="351" customWidth="1"/>
    <col min="11366" max="11366" width="0.5703125" style="351" customWidth="1"/>
    <col min="11367" max="11367" width="4.5703125" style="351" customWidth="1"/>
    <col min="11368" max="11368" width="0.5703125" style="351" customWidth="1"/>
    <col min="11369" max="11369" width="4.42578125" style="351" customWidth="1"/>
    <col min="11370" max="11520" width="8" style="351"/>
    <col min="11521" max="11522" width="0" style="351" hidden="1" customWidth="1"/>
    <col min="11523" max="11523" width="7.42578125" style="351" customWidth="1"/>
    <col min="11524" max="11524" width="43.5703125" style="351" bestFit="1" customWidth="1"/>
    <col min="11525" max="11525" width="8.140625" style="351" customWidth="1"/>
    <col min="11526" max="11526" width="7.85546875" style="351" customWidth="1"/>
    <col min="11527" max="11527" width="1.5703125" style="351" customWidth="1"/>
    <col min="11528" max="11528" width="6" style="351" customWidth="1"/>
    <col min="11529" max="11529" width="1.5703125" style="351" customWidth="1"/>
    <col min="11530" max="11530" width="6.140625" style="351" customWidth="1"/>
    <col min="11531" max="11531" width="1.5703125" style="351" customWidth="1"/>
    <col min="11532" max="11532" width="6.140625" style="351" customWidth="1"/>
    <col min="11533" max="11533" width="1.5703125" style="351" customWidth="1"/>
    <col min="11534" max="11534" width="6.140625" style="351" customWidth="1"/>
    <col min="11535" max="11535" width="1.5703125" style="351" customWidth="1"/>
    <col min="11536" max="11536" width="6" style="351" customWidth="1"/>
    <col min="11537" max="11537" width="1.5703125" style="351" customWidth="1"/>
    <col min="11538" max="11538" width="6" style="351" customWidth="1"/>
    <col min="11539" max="11539" width="1.5703125" style="351" customWidth="1"/>
    <col min="11540" max="11540" width="6" style="351" customWidth="1"/>
    <col min="11541" max="11541" width="1.5703125" style="351" customWidth="1"/>
    <col min="11542" max="11542" width="6" style="351" customWidth="1"/>
    <col min="11543" max="11543" width="1.5703125" style="351" customWidth="1"/>
    <col min="11544" max="11544" width="6" style="351" customWidth="1"/>
    <col min="11545" max="11545" width="1.5703125" style="351" customWidth="1"/>
    <col min="11546" max="11546" width="6" style="351" customWidth="1"/>
    <col min="11547" max="11547" width="1.5703125" style="351" customWidth="1"/>
    <col min="11548" max="11548" width="4.5703125" style="351" bestFit="1" customWidth="1"/>
    <col min="11549" max="11549" width="1.85546875" style="351" customWidth="1"/>
    <col min="11550" max="11550" width="4.5703125" style="351" bestFit="1" customWidth="1"/>
    <col min="11551" max="11551" width="1.42578125" style="351" bestFit="1" customWidth="1"/>
    <col min="11552" max="11552" width="4.5703125" style="351" bestFit="1" customWidth="1"/>
    <col min="11553" max="11553" width="1.42578125" style="351" bestFit="1" customWidth="1"/>
    <col min="11554" max="11554" width="4.5703125" style="351" bestFit="1" customWidth="1"/>
    <col min="11555" max="11555" width="1.42578125" style="351" bestFit="1" customWidth="1"/>
    <col min="11556" max="11556" width="4.5703125" style="351" bestFit="1" customWidth="1"/>
    <col min="11557" max="11557" width="1.42578125" style="351" bestFit="1" customWidth="1"/>
    <col min="11558" max="11558" width="4.5703125" style="351" bestFit="1" customWidth="1"/>
    <col min="11559" max="11559" width="1.42578125" style="351" bestFit="1" customWidth="1"/>
    <col min="11560" max="11560" width="5.85546875" style="351" bestFit="1" customWidth="1"/>
    <col min="11561" max="11561" width="1.42578125" style="351" bestFit="1" customWidth="1"/>
    <col min="11562" max="11562" width="5.85546875" style="351" bestFit="1" customWidth="1"/>
    <col min="11563" max="11563" width="1.42578125" style="351" bestFit="1" customWidth="1"/>
    <col min="11564" max="11564" width="5.85546875" style="351" bestFit="1" customWidth="1"/>
    <col min="11565" max="11565" width="1.42578125" style="351" bestFit="1" customWidth="1"/>
    <col min="11566" max="11566" width="5.85546875" style="351" bestFit="1" customWidth="1"/>
    <col min="11567" max="11567" width="1.42578125" style="351" bestFit="1" customWidth="1"/>
    <col min="11568" max="11568" width="5.85546875" style="351" bestFit="1" customWidth="1"/>
    <col min="11569" max="11569" width="1.42578125" style="351" bestFit="1" customWidth="1"/>
    <col min="11570" max="11570" width="7" style="351" bestFit="1" customWidth="1"/>
    <col min="11571" max="11571" width="1.5703125" style="351" customWidth="1"/>
    <col min="11572" max="11572" width="5.85546875" style="351" bestFit="1" customWidth="1"/>
    <col min="11573" max="11573" width="1.5703125" style="351" customWidth="1"/>
    <col min="11574" max="11574" width="2.5703125" style="351" customWidth="1"/>
    <col min="11575" max="11575" width="3.85546875" style="351" customWidth="1"/>
    <col min="11576" max="11576" width="3" style="351" customWidth="1"/>
    <col min="11577" max="11577" width="25.85546875" style="351" customWidth="1"/>
    <col min="11578" max="11578" width="6.42578125" style="351" customWidth="1"/>
    <col min="11579" max="11579" width="3.85546875" style="351" customWidth="1"/>
    <col min="11580" max="11580" width="1.42578125" style="351" customWidth="1"/>
    <col min="11581" max="11581" width="4.5703125" style="351" customWidth="1"/>
    <col min="11582" max="11582" width="1" style="351" customWidth="1"/>
    <col min="11583" max="11583" width="4.5703125" style="351" customWidth="1"/>
    <col min="11584" max="11584" width="0.5703125" style="351" customWidth="1"/>
    <col min="11585" max="11585" width="4.5703125" style="351" customWidth="1"/>
    <col min="11586" max="11586" width="0.5703125" style="351" customWidth="1"/>
    <col min="11587" max="11587" width="4.5703125" style="351" customWidth="1"/>
    <col min="11588" max="11588" width="0.5703125" style="351" customWidth="1"/>
    <col min="11589" max="11589" width="4.5703125" style="351" customWidth="1"/>
    <col min="11590" max="11590" width="0.5703125" style="351" customWidth="1"/>
    <col min="11591" max="11591" width="4.5703125" style="351" customWidth="1"/>
    <col min="11592" max="11592" width="0.5703125" style="351" customWidth="1"/>
    <col min="11593" max="11593" width="4.5703125" style="351" customWidth="1"/>
    <col min="11594" max="11594" width="0.5703125" style="351" customWidth="1"/>
    <col min="11595" max="11595" width="4.5703125" style="351" customWidth="1"/>
    <col min="11596" max="11596" width="0.5703125" style="351" customWidth="1"/>
    <col min="11597" max="11597" width="4.5703125" style="351" customWidth="1"/>
    <col min="11598" max="11598" width="0.5703125" style="351" customWidth="1"/>
    <col min="11599" max="11599" width="4.5703125" style="351" customWidth="1"/>
    <col min="11600" max="11600" width="0.5703125" style="351" customWidth="1"/>
    <col min="11601" max="11601" width="4.5703125" style="351" customWidth="1"/>
    <col min="11602" max="11602" width="0.5703125" style="351" customWidth="1"/>
    <col min="11603" max="11603" width="4.5703125" style="351" customWidth="1"/>
    <col min="11604" max="11604" width="0.5703125" style="351" customWidth="1"/>
    <col min="11605" max="11605" width="4.5703125" style="351" customWidth="1"/>
    <col min="11606" max="11606" width="0.5703125" style="351" customWidth="1"/>
    <col min="11607" max="11607" width="4.5703125" style="351" customWidth="1"/>
    <col min="11608" max="11608" width="0.5703125" style="351" customWidth="1"/>
    <col min="11609" max="11609" width="4.5703125" style="351" customWidth="1"/>
    <col min="11610" max="11610" width="0.5703125" style="351" customWidth="1"/>
    <col min="11611" max="11611" width="4.5703125" style="351" customWidth="1"/>
    <col min="11612" max="11612" width="0.5703125" style="351" customWidth="1"/>
    <col min="11613" max="11613" width="4.5703125" style="351" customWidth="1"/>
    <col min="11614" max="11614" width="0.5703125" style="351" customWidth="1"/>
    <col min="11615" max="11615" width="4.5703125" style="351" customWidth="1"/>
    <col min="11616" max="11616" width="0.5703125" style="351" customWidth="1"/>
    <col min="11617" max="11617" width="4.5703125" style="351" customWidth="1"/>
    <col min="11618" max="11618" width="0.5703125" style="351" customWidth="1"/>
    <col min="11619" max="11619" width="4.5703125" style="351" customWidth="1"/>
    <col min="11620" max="11620" width="0.5703125" style="351" customWidth="1"/>
    <col min="11621" max="11621" width="4.5703125" style="351" customWidth="1"/>
    <col min="11622" max="11622" width="0.5703125" style="351" customWidth="1"/>
    <col min="11623" max="11623" width="4.5703125" style="351" customWidth="1"/>
    <col min="11624" max="11624" width="0.5703125" style="351" customWidth="1"/>
    <col min="11625" max="11625" width="4.42578125" style="351" customWidth="1"/>
    <col min="11626" max="11776" width="8" style="351"/>
    <col min="11777" max="11778" width="0" style="351" hidden="1" customWidth="1"/>
    <col min="11779" max="11779" width="7.42578125" style="351" customWidth="1"/>
    <col min="11780" max="11780" width="43.5703125" style="351" bestFit="1" customWidth="1"/>
    <col min="11781" max="11781" width="8.140625" style="351" customWidth="1"/>
    <col min="11782" max="11782" width="7.85546875" style="351" customWidth="1"/>
    <col min="11783" max="11783" width="1.5703125" style="351" customWidth="1"/>
    <col min="11784" max="11784" width="6" style="351" customWidth="1"/>
    <col min="11785" max="11785" width="1.5703125" style="351" customWidth="1"/>
    <col min="11786" max="11786" width="6.140625" style="351" customWidth="1"/>
    <col min="11787" max="11787" width="1.5703125" style="351" customWidth="1"/>
    <col min="11788" max="11788" width="6.140625" style="351" customWidth="1"/>
    <col min="11789" max="11789" width="1.5703125" style="351" customWidth="1"/>
    <col min="11790" max="11790" width="6.140625" style="351" customWidth="1"/>
    <col min="11791" max="11791" width="1.5703125" style="351" customWidth="1"/>
    <col min="11792" max="11792" width="6" style="351" customWidth="1"/>
    <col min="11793" max="11793" width="1.5703125" style="351" customWidth="1"/>
    <col min="11794" max="11794" width="6" style="351" customWidth="1"/>
    <col min="11795" max="11795" width="1.5703125" style="351" customWidth="1"/>
    <col min="11796" max="11796" width="6" style="351" customWidth="1"/>
    <col min="11797" max="11797" width="1.5703125" style="351" customWidth="1"/>
    <col min="11798" max="11798" width="6" style="351" customWidth="1"/>
    <col min="11799" max="11799" width="1.5703125" style="351" customWidth="1"/>
    <col min="11800" max="11800" width="6" style="351" customWidth="1"/>
    <col min="11801" max="11801" width="1.5703125" style="351" customWidth="1"/>
    <col min="11802" max="11802" width="6" style="351" customWidth="1"/>
    <col min="11803" max="11803" width="1.5703125" style="351" customWidth="1"/>
    <col min="11804" max="11804" width="4.5703125" style="351" bestFit="1" customWidth="1"/>
    <col min="11805" max="11805" width="1.85546875" style="351" customWidth="1"/>
    <col min="11806" max="11806" width="4.5703125" style="351" bestFit="1" customWidth="1"/>
    <col min="11807" max="11807" width="1.42578125" style="351" bestFit="1" customWidth="1"/>
    <col min="11808" max="11808" width="4.5703125" style="351" bestFit="1" customWidth="1"/>
    <col min="11809" max="11809" width="1.42578125" style="351" bestFit="1" customWidth="1"/>
    <col min="11810" max="11810" width="4.5703125" style="351" bestFit="1" customWidth="1"/>
    <col min="11811" max="11811" width="1.42578125" style="351" bestFit="1" customWidth="1"/>
    <col min="11812" max="11812" width="4.5703125" style="351" bestFit="1" customWidth="1"/>
    <col min="11813" max="11813" width="1.42578125" style="351" bestFit="1" customWidth="1"/>
    <col min="11814" max="11814" width="4.5703125" style="351" bestFit="1" customWidth="1"/>
    <col min="11815" max="11815" width="1.42578125" style="351" bestFit="1" customWidth="1"/>
    <col min="11816" max="11816" width="5.85546875" style="351" bestFit="1" customWidth="1"/>
    <col min="11817" max="11817" width="1.42578125" style="351" bestFit="1" customWidth="1"/>
    <col min="11818" max="11818" width="5.85546875" style="351" bestFit="1" customWidth="1"/>
    <col min="11819" max="11819" width="1.42578125" style="351" bestFit="1" customWidth="1"/>
    <col min="11820" max="11820" width="5.85546875" style="351" bestFit="1" customWidth="1"/>
    <col min="11821" max="11821" width="1.42578125" style="351" bestFit="1" customWidth="1"/>
    <col min="11822" max="11822" width="5.85546875" style="351" bestFit="1" customWidth="1"/>
    <col min="11823" max="11823" width="1.42578125" style="351" bestFit="1" customWidth="1"/>
    <col min="11824" max="11824" width="5.85546875" style="351" bestFit="1" customWidth="1"/>
    <col min="11825" max="11825" width="1.42578125" style="351" bestFit="1" customWidth="1"/>
    <col min="11826" max="11826" width="7" style="351" bestFit="1" customWidth="1"/>
    <col min="11827" max="11827" width="1.5703125" style="351" customWidth="1"/>
    <col min="11828" max="11828" width="5.85546875" style="351" bestFit="1" customWidth="1"/>
    <col min="11829" max="11829" width="1.5703125" style="351" customWidth="1"/>
    <col min="11830" max="11830" width="2.5703125" style="351" customWidth="1"/>
    <col min="11831" max="11831" width="3.85546875" style="351" customWidth="1"/>
    <col min="11832" max="11832" width="3" style="351" customWidth="1"/>
    <col min="11833" max="11833" width="25.85546875" style="351" customWidth="1"/>
    <col min="11834" max="11834" width="6.42578125" style="351" customWidth="1"/>
    <col min="11835" max="11835" width="3.85546875" style="351" customWidth="1"/>
    <col min="11836" max="11836" width="1.42578125" style="351" customWidth="1"/>
    <col min="11837" max="11837" width="4.5703125" style="351" customWidth="1"/>
    <col min="11838" max="11838" width="1" style="351" customWidth="1"/>
    <col min="11839" max="11839" width="4.5703125" style="351" customWidth="1"/>
    <col min="11840" max="11840" width="0.5703125" style="351" customWidth="1"/>
    <col min="11841" max="11841" width="4.5703125" style="351" customWidth="1"/>
    <col min="11842" max="11842" width="0.5703125" style="351" customWidth="1"/>
    <col min="11843" max="11843" width="4.5703125" style="351" customWidth="1"/>
    <col min="11844" max="11844" width="0.5703125" style="351" customWidth="1"/>
    <col min="11845" max="11845" width="4.5703125" style="351" customWidth="1"/>
    <col min="11846" max="11846" width="0.5703125" style="351" customWidth="1"/>
    <col min="11847" max="11847" width="4.5703125" style="351" customWidth="1"/>
    <col min="11848" max="11848" width="0.5703125" style="351" customWidth="1"/>
    <col min="11849" max="11849" width="4.5703125" style="351" customWidth="1"/>
    <col min="11850" max="11850" width="0.5703125" style="351" customWidth="1"/>
    <col min="11851" max="11851" width="4.5703125" style="351" customWidth="1"/>
    <col min="11852" max="11852" width="0.5703125" style="351" customWidth="1"/>
    <col min="11853" max="11853" width="4.5703125" style="351" customWidth="1"/>
    <col min="11854" max="11854" width="0.5703125" style="351" customWidth="1"/>
    <col min="11855" max="11855" width="4.5703125" style="351" customWidth="1"/>
    <col min="11856" max="11856" width="0.5703125" style="351" customWidth="1"/>
    <col min="11857" max="11857" width="4.5703125" style="351" customWidth="1"/>
    <col min="11858" max="11858" width="0.5703125" style="351" customWidth="1"/>
    <col min="11859" max="11859" width="4.5703125" style="351" customWidth="1"/>
    <col min="11860" max="11860" width="0.5703125" style="351" customWidth="1"/>
    <col min="11861" max="11861" width="4.5703125" style="351" customWidth="1"/>
    <col min="11862" max="11862" width="0.5703125" style="351" customWidth="1"/>
    <col min="11863" max="11863" width="4.5703125" style="351" customWidth="1"/>
    <col min="11864" max="11864" width="0.5703125" style="351" customWidth="1"/>
    <col min="11865" max="11865" width="4.5703125" style="351" customWidth="1"/>
    <col min="11866" max="11866" width="0.5703125" style="351" customWidth="1"/>
    <col min="11867" max="11867" width="4.5703125" style="351" customWidth="1"/>
    <col min="11868" max="11868" width="0.5703125" style="351" customWidth="1"/>
    <col min="11869" max="11869" width="4.5703125" style="351" customWidth="1"/>
    <col min="11870" max="11870" width="0.5703125" style="351" customWidth="1"/>
    <col min="11871" max="11871" width="4.5703125" style="351" customWidth="1"/>
    <col min="11872" max="11872" width="0.5703125" style="351" customWidth="1"/>
    <col min="11873" max="11873" width="4.5703125" style="351" customWidth="1"/>
    <col min="11874" max="11874" width="0.5703125" style="351" customWidth="1"/>
    <col min="11875" max="11875" width="4.5703125" style="351" customWidth="1"/>
    <col min="11876" max="11876" width="0.5703125" style="351" customWidth="1"/>
    <col min="11877" max="11877" width="4.5703125" style="351" customWidth="1"/>
    <col min="11878" max="11878" width="0.5703125" style="351" customWidth="1"/>
    <col min="11879" max="11879" width="4.5703125" style="351" customWidth="1"/>
    <col min="11880" max="11880" width="0.5703125" style="351" customWidth="1"/>
    <col min="11881" max="11881" width="4.42578125" style="351" customWidth="1"/>
    <col min="11882" max="12032" width="8" style="351"/>
    <col min="12033" max="12034" width="0" style="351" hidden="1" customWidth="1"/>
    <col min="12035" max="12035" width="7.42578125" style="351" customWidth="1"/>
    <col min="12036" max="12036" width="43.5703125" style="351" bestFit="1" customWidth="1"/>
    <col min="12037" max="12037" width="8.140625" style="351" customWidth="1"/>
    <col min="12038" max="12038" width="7.85546875" style="351" customWidth="1"/>
    <col min="12039" max="12039" width="1.5703125" style="351" customWidth="1"/>
    <col min="12040" max="12040" width="6" style="351" customWidth="1"/>
    <col min="12041" max="12041" width="1.5703125" style="351" customWidth="1"/>
    <col min="12042" max="12042" width="6.140625" style="351" customWidth="1"/>
    <col min="12043" max="12043" width="1.5703125" style="351" customWidth="1"/>
    <col min="12044" max="12044" width="6.140625" style="351" customWidth="1"/>
    <col min="12045" max="12045" width="1.5703125" style="351" customWidth="1"/>
    <col min="12046" max="12046" width="6.140625" style="351" customWidth="1"/>
    <col min="12047" max="12047" width="1.5703125" style="351" customWidth="1"/>
    <col min="12048" max="12048" width="6" style="351" customWidth="1"/>
    <col min="12049" max="12049" width="1.5703125" style="351" customWidth="1"/>
    <col min="12050" max="12050" width="6" style="351" customWidth="1"/>
    <col min="12051" max="12051" width="1.5703125" style="351" customWidth="1"/>
    <col min="12052" max="12052" width="6" style="351" customWidth="1"/>
    <col min="12053" max="12053" width="1.5703125" style="351" customWidth="1"/>
    <col min="12054" max="12054" width="6" style="351" customWidth="1"/>
    <col min="12055" max="12055" width="1.5703125" style="351" customWidth="1"/>
    <col min="12056" max="12056" width="6" style="351" customWidth="1"/>
    <col min="12057" max="12057" width="1.5703125" style="351" customWidth="1"/>
    <col min="12058" max="12058" width="6" style="351" customWidth="1"/>
    <col min="12059" max="12059" width="1.5703125" style="351" customWidth="1"/>
    <col min="12060" max="12060" width="4.5703125" style="351" bestFit="1" customWidth="1"/>
    <col min="12061" max="12061" width="1.85546875" style="351" customWidth="1"/>
    <col min="12062" max="12062" width="4.5703125" style="351" bestFit="1" customWidth="1"/>
    <col min="12063" max="12063" width="1.42578125" style="351" bestFit="1" customWidth="1"/>
    <col min="12064" max="12064" width="4.5703125" style="351" bestFit="1" customWidth="1"/>
    <col min="12065" max="12065" width="1.42578125" style="351" bestFit="1" customWidth="1"/>
    <col min="12066" max="12066" width="4.5703125" style="351" bestFit="1" customWidth="1"/>
    <col min="12067" max="12067" width="1.42578125" style="351" bestFit="1" customWidth="1"/>
    <col min="12068" max="12068" width="4.5703125" style="351" bestFit="1" customWidth="1"/>
    <col min="12069" max="12069" width="1.42578125" style="351" bestFit="1" customWidth="1"/>
    <col min="12070" max="12070" width="4.5703125" style="351" bestFit="1" customWidth="1"/>
    <col min="12071" max="12071" width="1.42578125" style="351" bestFit="1" customWidth="1"/>
    <col min="12072" max="12072" width="5.85546875" style="351" bestFit="1" customWidth="1"/>
    <col min="12073" max="12073" width="1.42578125" style="351" bestFit="1" customWidth="1"/>
    <col min="12074" max="12074" width="5.85546875" style="351" bestFit="1" customWidth="1"/>
    <col min="12075" max="12075" width="1.42578125" style="351" bestFit="1" customWidth="1"/>
    <col min="12076" max="12076" width="5.85546875" style="351" bestFit="1" customWidth="1"/>
    <col min="12077" max="12077" width="1.42578125" style="351" bestFit="1" customWidth="1"/>
    <col min="12078" max="12078" width="5.85546875" style="351" bestFit="1" customWidth="1"/>
    <col min="12079" max="12079" width="1.42578125" style="351" bestFit="1" customWidth="1"/>
    <col min="12080" max="12080" width="5.85546875" style="351" bestFit="1" customWidth="1"/>
    <col min="12081" max="12081" width="1.42578125" style="351" bestFit="1" customWidth="1"/>
    <col min="12082" max="12082" width="7" style="351" bestFit="1" customWidth="1"/>
    <col min="12083" max="12083" width="1.5703125" style="351" customWidth="1"/>
    <col min="12084" max="12084" width="5.85546875" style="351" bestFit="1" customWidth="1"/>
    <col min="12085" max="12085" width="1.5703125" style="351" customWidth="1"/>
    <col min="12086" max="12086" width="2.5703125" style="351" customWidth="1"/>
    <col min="12087" max="12087" width="3.85546875" style="351" customWidth="1"/>
    <col min="12088" max="12088" width="3" style="351" customWidth="1"/>
    <col min="12089" max="12089" width="25.85546875" style="351" customWidth="1"/>
    <col min="12090" max="12090" width="6.42578125" style="351" customWidth="1"/>
    <col min="12091" max="12091" width="3.85546875" style="351" customWidth="1"/>
    <col min="12092" max="12092" width="1.42578125" style="351" customWidth="1"/>
    <col min="12093" max="12093" width="4.5703125" style="351" customWidth="1"/>
    <col min="12094" max="12094" width="1" style="351" customWidth="1"/>
    <col min="12095" max="12095" width="4.5703125" style="351" customWidth="1"/>
    <col min="12096" max="12096" width="0.5703125" style="351" customWidth="1"/>
    <col min="12097" max="12097" width="4.5703125" style="351" customWidth="1"/>
    <col min="12098" max="12098" width="0.5703125" style="351" customWidth="1"/>
    <col min="12099" max="12099" width="4.5703125" style="351" customWidth="1"/>
    <col min="12100" max="12100" width="0.5703125" style="351" customWidth="1"/>
    <col min="12101" max="12101" width="4.5703125" style="351" customWidth="1"/>
    <col min="12102" max="12102" width="0.5703125" style="351" customWidth="1"/>
    <col min="12103" max="12103" width="4.5703125" style="351" customWidth="1"/>
    <col min="12104" max="12104" width="0.5703125" style="351" customWidth="1"/>
    <col min="12105" max="12105" width="4.5703125" style="351" customWidth="1"/>
    <col min="12106" max="12106" width="0.5703125" style="351" customWidth="1"/>
    <col min="12107" max="12107" width="4.5703125" style="351" customWidth="1"/>
    <col min="12108" max="12108" width="0.5703125" style="351" customWidth="1"/>
    <col min="12109" max="12109" width="4.5703125" style="351" customWidth="1"/>
    <col min="12110" max="12110" width="0.5703125" style="351" customWidth="1"/>
    <col min="12111" max="12111" width="4.5703125" style="351" customWidth="1"/>
    <col min="12112" max="12112" width="0.5703125" style="351" customWidth="1"/>
    <col min="12113" max="12113" width="4.5703125" style="351" customWidth="1"/>
    <col min="12114" max="12114" width="0.5703125" style="351" customWidth="1"/>
    <col min="12115" max="12115" width="4.5703125" style="351" customWidth="1"/>
    <col min="12116" max="12116" width="0.5703125" style="351" customWidth="1"/>
    <col min="12117" max="12117" width="4.5703125" style="351" customWidth="1"/>
    <col min="12118" max="12118" width="0.5703125" style="351" customWidth="1"/>
    <col min="12119" max="12119" width="4.5703125" style="351" customWidth="1"/>
    <col min="12120" max="12120" width="0.5703125" style="351" customWidth="1"/>
    <col min="12121" max="12121" width="4.5703125" style="351" customWidth="1"/>
    <col min="12122" max="12122" width="0.5703125" style="351" customWidth="1"/>
    <col min="12123" max="12123" width="4.5703125" style="351" customWidth="1"/>
    <col min="12124" max="12124" width="0.5703125" style="351" customWidth="1"/>
    <col min="12125" max="12125" width="4.5703125" style="351" customWidth="1"/>
    <col min="12126" max="12126" width="0.5703125" style="351" customWidth="1"/>
    <col min="12127" max="12127" width="4.5703125" style="351" customWidth="1"/>
    <col min="12128" max="12128" width="0.5703125" style="351" customWidth="1"/>
    <col min="12129" max="12129" width="4.5703125" style="351" customWidth="1"/>
    <col min="12130" max="12130" width="0.5703125" style="351" customWidth="1"/>
    <col min="12131" max="12131" width="4.5703125" style="351" customWidth="1"/>
    <col min="12132" max="12132" width="0.5703125" style="351" customWidth="1"/>
    <col min="12133" max="12133" width="4.5703125" style="351" customWidth="1"/>
    <col min="12134" max="12134" width="0.5703125" style="351" customWidth="1"/>
    <col min="12135" max="12135" width="4.5703125" style="351" customWidth="1"/>
    <col min="12136" max="12136" width="0.5703125" style="351" customWidth="1"/>
    <col min="12137" max="12137" width="4.42578125" style="351" customWidth="1"/>
    <col min="12138" max="12288" width="8" style="351"/>
    <col min="12289" max="12290" width="0" style="351" hidden="1" customWidth="1"/>
    <col min="12291" max="12291" width="7.42578125" style="351" customWidth="1"/>
    <col min="12292" max="12292" width="43.5703125" style="351" bestFit="1" customWidth="1"/>
    <col min="12293" max="12293" width="8.140625" style="351" customWidth="1"/>
    <col min="12294" max="12294" width="7.85546875" style="351" customWidth="1"/>
    <col min="12295" max="12295" width="1.5703125" style="351" customWidth="1"/>
    <col min="12296" max="12296" width="6" style="351" customWidth="1"/>
    <col min="12297" max="12297" width="1.5703125" style="351" customWidth="1"/>
    <col min="12298" max="12298" width="6.140625" style="351" customWidth="1"/>
    <col min="12299" max="12299" width="1.5703125" style="351" customWidth="1"/>
    <col min="12300" max="12300" width="6.140625" style="351" customWidth="1"/>
    <col min="12301" max="12301" width="1.5703125" style="351" customWidth="1"/>
    <col min="12302" max="12302" width="6.140625" style="351" customWidth="1"/>
    <col min="12303" max="12303" width="1.5703125" style="351" customWidth="1"/>
    <col min="12304" max="12304" width="6" style="351" customWidth="1"/>
    <col min="12305" max="12305" width="1.5703125" style="351" customWidth="1"/>
    <col min="12306" max="12306" width="6" style="351" customWidth="1"/>
    <col min="12307" max="12307" width="1.5703125" style="351" customWidth="1"/>
    <col min="12308" max="12308" width="6" style="351" customWidth="1"/>
    <col min="12309" max="12309" width="1.5703125" style="351" customWidth="1"/>
    <col min="12310" max="12310" width="6" style="351" customWidth="1"/>
    <col min="12311" max="12311" width="1.5703125" style="351" customWidth="1"/>
    <col min="12312" max="12312" width="6" style="351" customWidth="1"/>
    <col min="12313" max="12313" width="1.5703125" style="351" customWidth="1"/>
    <col min="12314" max="12314" width="6" style="351" customWidth="1"/>
    <col min="12315" max="12315" width="1.5703125" style="351" customWidth="1"/>
    <col min="12316" max="12316" width="4.5703125" style="351" bestFit="1" customWidth="1"/>
    <col min="12317" max="12317" width="1.85546875" style="351" customWidth="1"/>
    <col min="12318" max="12318" width="4.5703125" style="351" bestFit="1" customWidth="1"/>
    <col min="12319" max="12319" width="1.42578125" style="351" bestFit="1" customWidth="1"/>
    <col min="12320" max="12320" width="4.5703125" style="351" bestFit="1" customWidth="1"/>
    <col min="12321" max="12321" width="1.42578125" style="351" bestFit="1" customWidth="1"/>
    <col min="12322" max="12322" width="4.5703125" style="351" bestFit="1" customWidth="1"/>
    <col min="12323" max="12323" width="1.42578125" style="351" bestFit="1" customWidth="1"/>
    <col min="12324" max="12324" width="4.5703125" style="351" bestFit="1" customWidth="1"/>
    <col min="12325" max="12325" width="1.42578125" style="351" bestFit="1" customWidth="1"/>
    <col min="12326" max="12326" width="4.5703125" style="351" bestFit="1" customWidth="1"/>
    <col min="12327" max="12327" width="1.42578125" style="351" bestFit="1" customWidth="1"/>
    <col min="12328" max="12328" width="5.85546875" style="351" bestFit="1" customWidth="1"/>
    <col min="12329" max="12329" width="1.42578125" style="351" bestFit="1" customWidth="1"/>
    <col min="12330" max="12330" width="5.85546875" style="351" bestFit="1" customWidth="1"/>
    <col min="12331" max="12331" width="1.42578125" style="351" bestFit="1" customWidth="1"/>
    <col min="12332" max="12332" width="5.85546875" style="351" bestFit="1" customWidth="1"/>
    <col min="12333" max="12333" width="1.42578125" style="351" bestFit="1" customWidth="1"/>
    <col min="12334" max="12334" width="5.85546875" style="351" bestFit="1" customWidth="1"/>
    <col min="12335" max="12335" width="1.42578125" style="351" bestFit="1" customWidth="1"/>
    <col min="12336" max="12336" width="5.85546875" style="351" bestFit="1" customWidth="1"/>
    <col min="12337" max="12337" width="1.42578125" style="351" bestFit="1" customWidth="1"/>
    <col min="12338" max="12338" width="7" style="351" bestFit="1" customWidth="1"/>
    <col min="12339" max="12339" width="1.5703125" style="351" customWidth="1"/>
    <col min="12340" max="12340" width="5.85546875" style="351" bestFit="1" customWidth="1"/>
    <col min="12341" max="12341" width="1.5703125" style="351" customWidth="1"/>
    <col min="12342" max="12342" width="2.5703125" style="351" customWidth="1"/>
    <col min="12343" max="12343" width="3.85546875" style="351" customWidth="1"/>
    <col min="12344" max="12344" width="3" style="351" customWidth="1"/>
    <col min="12345" max="12345" width="25.85546875" style="351" customWidth="1"/>
    <col min="12346" max="12346" width="6.42578125" style="351" customWidth="1"/>
    <col min="12347" max="12347" width="3.85546875" style="351" customWidth="1"/>
    <col min="12348" max="12348" width="1.42578125" style="351" customWidth="1"/>
    <col min="12349" max="12349" width="4.5703125" style="351" customWidth="1"/>
    <col min="12350" max="12350" width="1" style="351" customWidth="1"/>
    <col min="12351" max="12351" width="4.5703125" style="351" customWidth="1"/>
    <col min="12352" max="12352" width="0.5703125" style="351" customWidth="1"/>
    <col min="12353" max="12353" width="4.5703125" style="351" customWidth="1"/>
    <col min="12354" max="12354" width="0.5703125" style="351" customWidth="1"/>
    <col min="12355" max="12355" width="4.5703125" style="351" customWidth="1"/>
    <col min="12356" max="12356" width="0.5703125" style="351" customWidth="1"/>
    <col min="12357" max="12357" width="4.5703125" style="351" customWidth="1"/>
    <col min="12358" max="12358" width="0.5703125" style="351" customWidth="1"/>
    <col min="12359" max="12359" width="4.5703125" style="351" customWidth="1"/>
    <col min="12360" max="12360" width="0.5703125" style="351" customWidth="1"/>
    <col min="12361" max="12361" width="4.5703125" style="351" customWidth="1"/>
    <col min="12362" max="12362" width="0.5703125" style="351" customWidth="1"/>
    <col min="12363" max="12363" width="4.5703125" style="351" customWidth="1"/>
    <col min="12364" max="12364" width="0.5703125" style="351" customWidth="1"/>
    <col min="12365" max="12365" width="4.5703125" style="351" customWidth="1"/>
    <col min="12366" max="12366" width="0.5703125" style="351" customWidth="1"/>
    <col min="12367" max="12367" width="4.5703125" style="351" customWidth="1"/>
    <col min="12368" max="12368" width="0.5703125" style="351" customWidth="1"/>
    <col min="12369" max="12369" width="4.5703125" style="351" customWidth="1"/>
    <col min="12370" max="12370" width="0.5703125" style="351" customWidth="1"/>
    <col min="12371" max="12371" width="4.5703125" style="351" customWidth="1"/>
    <col min="12372" max="12372" width="0.5703125" style="351" customWidth="1"/>
    <col min="12373" max="12373" width="4.5703125" style="351" customWidth="1"/>
    <col min="12374" max="12374" width="0.5703125" style="351" customWidth="1"/>
    <col min="12375" max="12375" width="4.5703125" style="351" customWidth="1"/>
    <col min="12376" max="12376" width="0.5703125" style="351" customWidth="1"/>
    <col min="12377" max="12377" width="4.5703125" style="351" customWidth="1"/>
    <col min="12378" max="12378" width="0.5703125" style="351" customWidth="1"/>
    <col min="12379" max="12379" width="4.5703125" style="351" customWidth="1"/>
    <col min="12380" max="12380" width="0.5703125" style="351" customWidth="1"/>
    <col min="12381" max="12381" width="4.5703125" style="351" customWidth="1"/>
    <col min="12382" max="12382" width="0.5703125" style="351" customWidth="1"/>
    <col min="12383" max="12383" width="4.5703125" style="351" customWidth="1"/>
    <col min="12384" max="12384" width="0.5703125" style="351" customWidth="1"/>
    <col min="12385" max="12385" width="4.5703125" style="351" customWidth="1"/>
    <col min="12386" max="12386" width="0.5703125" style="351" customWidth="1"/>
    <col min="12387" max="12387" width="4.5703125" style="351" customWidth="1"/>
    <col min="12388" max="12388" width="0.5703125" style="351" customWidth="1"/>
    <col min="12389" max="12389" width="4.5703125" style="351" customWidth="1"/>
    <col min="12390" max="12390" width="0.5703125" style="351" customWidth="1"/>
    <col min="12391" max="12391" width="4.5703125" style="351" customWidth="1"/>
    <col min="12392" max="12392" width="0.5703125" style="351" customWidth="1"/>
    <col min="12393" max="12393" width="4.42578125" style="351" customWidth="1"/>
    <col min="12394" max="12544" width="8" style="351"/>
    <col min="12545" max="12546" width="0" style="351" hidden="1" customWidth="1"/>
    <col min="12547" max="12547" width="7.42578125" style="351" customWidth="1"/>
    <col min="12548" max="12548" width="43.5703125" style="351" bestFit="1" customWidth="1"/>
    <col min="12549" max="12549" width="8.140625" style="351" customWidth="1"/>
    <col min="12550" max="12550" width="7.85546875" style="351" customWidth="1"/>
    <col min="12551" max="12551" width="1.5703125" style="351" customWidth="1"/>
    <col min="12552" max="12552" width="6" style="351" customWidth="1"/>
    <col min="12553" max="12553" width="1.5703125" style="351" customWidth="1"/>
    <col min="12554" max="12554" width="6.140625" style="351" customWidth="1"/>
    <col min="12555" max="12555" width="1.5703125" style="351" customWidth="1"/>
    <col min="12556" max="12556" width="6.140625" style="351" customWidth="1"/>
    <col min="12557" max="12557" width="1.5703125" style="351" customWidth="1"/>
    <col min="12558" max="12558" width="6.140625" style="351" customWidth="1"/>
    <col min="12559" max="12559" width="1.5703125" style="351" customWidth="1"/>
    <col min="12560" max="12560" width="6" style="351" customWidth="1"/>
    <col min="12561" max="12561" width="1.5703125" style="351" customWidth="1"/>
    <col min="12562" max="12562" width="6" style="351" customWidth="1"/>
    <col min="12563" max="12563" width="1.5703125" style="351" customWidth="1"/>
    <col min="12564" max="12564" width="6" style="351" customWidth="1"/>
    <col min="12565" max="12565" width="1.5703125" style="351" customWidth="1"/>
    <col min="12566" max="12566" width="6" style="351" customWidth="1"/>
    <col min="12567" max="12567" width="1.5703125" style="351" customWidth="1"/>
    <col min="12568" max="12568" width="6" style="351" customWidth="1"/>
    <col min="12569" max="12569" width="1.5703125" style="351" customWidth="1"/>
    <col min="12570" max="12570" width="6" style="351" customWidth="1"/>
    <col min="12571" max="12571" width="1.5703125" style="351" customWidth="1"/>
    <col min="12572" max="12572" width="4.5703125" style="351" bestFit="1" customWidth="1"/>
    <col min="12573" max="12573" width="1.85546875" style="351" customWidth="1"/>
    <col min="12574" max="12574" width="4.5703125" style="351" bestFit="1" customWidth="1"/>
    <col min="12575" max="12575" width="1.42578125" style="351" bestFit="1" customWidth="1"/>
    <col min="12576" max="12576" width="4.5703125" style="351" bestFit="1" customWidth="1"/>
    <col min="12577" max="12577" width="1.42578125" style="351" bestFit="1" customWidth="1"/>
    <col min="12578" max="12578" width="4.5703125" style="351" bestFit="1" customWidth="1"/>
    <col min="12579" max="12579" width="1.42578125" style="351" bestFit="1" customWidth="1"/>
    <col min="12580" max="12580" width="4.5703125" style="351" bestFit="1" customWidth="1"/>
    <col min="12581" max="12581" width="1.42578125" style="351" bestFit="1" customWidth="1"/>
    <col min="12582" max="12582" width="4.5703125" style="351" bestFit="1" customWidth="1"/>
    <col min="12583" max="12583" width="1.42578125" style="351" bestFit="1" customWidth="1"/>
    <col min="12584" max="12584" width="5.85546875" style="351" bestFit="1" customWidth="1"/>
    <col min="12585" max="12585" width="1.42578125" style="351" bestFit="1" customWidth="1"/>
    <col min="12586" max="12586" width="5.85546875" style="351" bestFit="1" customWidth="1"/>
    <col min="12587" max="12587" width="1.42578125" style="351" bestFit="1" customWidth="1"/>
    <col min="12588" max="12588" width="5.85546875" style="351" bestFit="1" customWidth="1"/>
    <col min="12589" max="12589" width="1.42578125" style="351" bestFit="1" customWidth="1"/>
    <col min="12590" max="12590" width="5.85546875" style="351" bestFit="1" customWidth="1"/>
    <col min="12591" max="12591" width="1.42578125" style="351" bestFit="1" customWidth="1"/>
    <col min="12592" max="12592" width="5.85546875" style="351" bestFit="1" customWidth="1"/>
    <col min="12593" max="12593" width="1.42578125" style="351" bestFit="1" customWidth="1"/>
    <col min="12594" max="12594" width="7" style="351" bestFit="1" customWidth="1"/>
    <col min="12595" max="12595" width="1.5703125" style="351" customWidth="1"/>
    <col min="12596" max="12596" width="5.85546875" style="351" bestFit="1" customWidth="1"/>
    <col min="12597" max="12597" width="1.5703125" style="351" customWidth="1"/>
    <col min="12598" max="12598" width="2.5703125" style="351" customWidth="1"/>
    <col min="12599" max="12599" width="3.85546875" style="351" customWidth="1"/>
    <col min="12600" max="12600" width="3" style="351" customWidth="1"/>
    <col min="12601" max="12601" width="25.85546875" style="351" customWidth="1"/>
    <col min="12602" max="12602" width="6.42578125" style="351" customWidth="1"/>
    <col min="12603" max="12603" width="3.85546875" style="351" customWidth="1"/>
    <col min="12604" max="12604" width="1.42578125" style="351" customWidth="1"/>
    <col min="12605" max="12605" width="4.5703125" style="351" customWidth="1"/>
    <col min="12606" max="12606" width="1" style="351" customWidth="1"/>
    <col min="12607" max="12607" width="4.5703125" style="351" customWidth="1"/>
    <col min="12608" max="12608" width="0.5703125" style="351" customWidth="1"/>
    <col min="12609" max="12609" width="4.5703125" style="351" customWidth="1"/>
    <col min="12610" max="12610" width="0.5703125" style="351" customWidth="1"/>
    <col min="12611" max="12611" width="4.5703125" style="351" customWidth="1"/>
    <col min="12612" max="12612" width="0.5703125" style="351" customWidth="1"/>
    <col min="12613" max="12613" width="4.5703125" style="351" customWidth="1"/>
    <col min="12614" max="12614" width="0.5703125" style="351" customWidth="1"/>
    <col min="12615" max="12615" width="4.5703125" style="351" customWidth="1"/>
    <col min="12616" max="12616" width="0.5703125" style="351" customWidth="1"/>
    <col min="12617" max="12617" width="4.5703125" style="351" customWidth="1"/>
    <col min="12618" max="12618" width="0.5703125" style="351" customWidth="1"/>
    <col min="12619" max="12619" width="4.5703125" style="351" customWidth="1"/>
    <col min="12620" max="12620" width="0.5703125" style="351" customWidth="1"/>
    <col min="12621" max="12621" width="4.5703125" style="351" customWidth="1"/>
    <col min="12622" max="12622" width="0.5703125" style="351" customWidth="1"/>
    <col min="12623" max="12623" width="4.5703125" style="351" customWidth="1"/>
    <col min="12624" max="12624" width="0.5703125" style="351" customWidth="1"/>
    <col min="12625" max="12625" width="4.5703125" style="351" customWidth="1"/>
    <col min="12626" max="12626" width="0.5703125" style="351" customWidth="1"/>
    <col min="12627" max="12627" width="4.5703125" style="351" customWidth="1"/>
    <col min="12628" max="12628" width="0.5703125" style="351" customWidth="1"/>
    <col min="12629" max="12629" width="4.5703125" style="351" customWidth="1"/>
    <col min="12630" max="12630" width="0.5703125" style="351" customWidth="1"/>
    <col min="12631" max="12631" width="4.5703125" style="351" customWidth="1"/>
    <col min="12632" max="12632" width="0.5703125" style="351" customWidth="1"/>
    <col min="12633" max="12633" width="4.5703125" style="351" customWidth="1"/>
    <col min="12634" max="12634" width="0.5703125" style="351" customWidth="1"/>
    <col min="12635" max="12635" width="4.5703125" style="351" customWidth="1"/>
    <col min="12636" max="12636" width="0.5703125" style="351" customWidth="1"/>
    <col min="12637" max="12637" width="4.5703125" style="351" customWidth="1"/>
    <col min="12638" max="12638" width="0.5703125" style="351" customWidth="1"/>
    <col min="12639" max="12639" width="4.5703125" style="351" customWidth="1"/>
    <col min="12640" max="12640" width="0.5703125" style="351" customWidth="1"/>
    <col min="12641" max="12641" width="4.5703125" style="351" customWidth="1"/>
    <col min="12642" max="12642" width="0.5703125" style="351" customWidth="1"/>
    <col min="12643" max="12643" width="4.5703125" style="351" customWidth="1"/>
    <col min="12644" max="12644" width="0.5703125" style="351" customWidth="1"/>
    <col min="12645" max="12645" width="4.5703125" style="351" customWidth="1"/>
    <col min="12646" max="12646" width="0.5703125" style="351" customWidth="1"/>
    <col min="12647" max="12647" width="4.5703125" style="351" customWidth="1"/>
    <col min="12648" max="12648" width="0.5703125" style="351" customWidth="1"/>
    <col min="12649" max="12649" width="4.42578125" style="351" customWidth="1"/>
    <col min="12650" max="12800" width="8" style="351"/>
    <col min="12801" max="12802" width="0" style="351" hidden="1" customWidth="1"/>
    <col min="12803" max="12803" width="7.42578125" style="351" customWidth="1"/>
    <col min="12804" max="12804" width="43.5703125" style="351" bestFit="1" customWidth="1"/>
    <col min="12805" max="12805" width="8.140625" style="351" customWidth="1"/>
    <col min="12806" max="12806" width="7.85546875" style="351" customWidth="1"/>
    <col min="12807" max="12807" width="1.5703125" style="351" customWidth="1"/>
    <col min="12808" max="12808" width="6" style="351" customWidth="1"/>
    <col min="12809" max="12809" width="1.5703125" style="351" customWidth="1"/>
    <col min="12810" max="12810" width="6.140625" style="351" customWidth="1"/>
    <col min="12811" max="12811" width="1.5703125" style="351" customWidth="1"/>
    <col min="12812" max="12812" width="6.140625" style="351" customWidth="1"/>
    <col min="12813" max="12813" width="1.5703125" style="351" customWidth="1"/>
    <col min="12814" max="12814" width="6.140625" style="351" customWidth="1"/>
    <col min="12815" max="12815" width="1.5703125" style="351" customWidth="1"/>
    <col min="12816" max="12816" width="6" style="351" customWidth="1"/>
    <col min="12817" max="12817" width="1.5703125" style="351" customWidth="1"/>
    <col min="12818" max="12818" width="6" style="351" customWidth="1"/>
    <col min="12819" max="12819" width="1.5703125" style="351" customWidth="1"/>
    <col min="12820" max="12820" width="6" style="351" customWidth="1"/>
    <col min="12821" max="12821" width="1.5703125" style="351" customWidth="1"/>
    <col min="12822" max="12822" width="6" style="351" customWidth="1"/>
    <col min="12823" max="12823" width="1.5703125" style="351" customWidth="1"/>
    <col min="12824" max="12824" width="6" style="351" customWidth="1"/>
    <col min="12825" max="12825" width="1.5703125" style="351" customWidth="1"/>
    <col min="12826" max="12826" width="6" style="351" customWidth="1"/>
    <col min="12827" max="12827" width="1.5703125" style="351" customWidth="1"/>
    <col min="12828" max="12828" width="4.5703125" style="351" bestFit="1" customWidth="1"/>
    <col min="12829" max="12829" width="1.85546875" style="351" customWidth="1"/>
    <col min="12830" max="12830" width="4.5703125" style="351" bestFit="1" customWidth="1"/>
    <col min="12831" max="12831" width="1.42578125" style="351" bestFit="1" customWidth="1"/>
    <col min="12832" max="12832" width="4.5703125" style="351" bestFit="1" customWidth="1"/>
    <col min="12833" max="12833" width="1.42578125" style="351" bestFit="1" customWidth="1"/>
    <col min="12834" max="12834" width="4.5703125" style="351" bestFit="1" customWidth="1"/>
    <col min="12835" max="12835" width="1.42578125" style="351" bestFit="1" customWidth="1"/>
    <col min="12836" max="12836" width="4.5703125" style="351" bestFit="1" customWidth="1"/>
    <col min="12837" max="12837" width="1.42578125" style="351" bestFit="1" customWidth="1"/>
    <col min="12838" max="12838" width="4.5703125" style="351" bestFit="1" customWidth="1"/>
    <col min="12839" max="12839" width="1.42578125" style="351" bestFit="1" customWidth="1"/>
    <col min="12840" max="12840" width="5.85546875" style="351" bestFit="1" customWidth="1"/>
    <col min="12841" max="12841" width="1.42578125" style="351" bestFit="1" customWidth="1"/>
    <col min="12842" max="12842" width="5.85546875" style="351" bestFit="1" customWidth="1"/>
    <col min="12843" max="12843" width="1.42578125" style="351" bestFit="1" customWidth="1"/>
    <col min="12844" max="12844" width="5.85546875" style="351" bestFit="1" customWidth="1"/>
    <col min="12845" max="12845" width="1.42578125" style="351" bestFit="1" customWidth="1"/>
    <col min="12846" max="12846" width="5.85546875" style="351" bestFit="1" customWidth="1"/>
    <col min="12847" max="12847" width="1.42578125" style="351" bestFit="1" customWidth="1"/>
    <col min="12848" max="12848" width="5.85546875" style="351" bestFit="1" customWidth="1"/>
    <col min="12849" max="12849" width="1.42578125" style="351" bestFit="1" customWidth="1"/>
    <col min="12850" max="12850" width="7" style="351" bestFit="1" customWidth="1"/>
    <col min="12851" max="12851" width="1.5703125" style="351" customWidth="1"/>
    <col min="12852" max="12852" width="5.85546875" style="351" bestFit="1" customWidth="1"/>
    <col min="12853" max="12853" width="1.5703125" style="351" customWidth="1"/>
    <col min="12854" max="12854" width="2.5703125" style="351" customWidth="1"/>
    <col min="12855" max="12855" width="3.85546875" style="351" customWidth="1"/>
    <col min="12856" max="12856" width="3" style="351" customWidth="1"/>
    <col min="12857" max="12857" width="25.85546875" style="351" customWidth="1"/>
    <col min="12858" max="12858" width="6.42578125" style="351" customWidth="1"/>
    <col min="12859" max="12859" width="3.85546875" style="351" customWidth="1"/>
    <col min="12860" max="12860" width="1.42578125" style="351" customWidth="1"/>
    <col min="12861" max="12861" width="4.5703125" style="351" customWidth="1"/>
    <col min="12862" max="12862" width="1" style="351" customWidth="1"/>
    <col min="12863" max="12863" width="4.5703125" style="351" customWidth="1"/>
    <col min="12864" max="12864" width="0.5703125" style="351" customWidth="1"/>
    <col min="12865" max="12865" width="4.5703125" style="351" customWidth="1"/>
    <col min="12866" max="12866" width="0.5703125" style="351" customWidth="1"/>
    <col min="12867" max="12867" width="4.5703125" style="351" customWidth="1"/>
    <col min="12868" max="12868" width="0.5703125" style="351" customWidth="1"/>
    <col min="12869" max="12869" width="4.5703125" style="351" customWidth="1"/>
    <col min="12870" max="12870" width="0.5703125" style="351" customWidth="1"/>
    <col min="12871" max="12871" width="4.5703125" style="351" customWidth="1"/>
    <col min="12872" max="12872" width="0.5703125" style="351" customWidth="1"/>
    <col min="12873" max="12873" width="4.5703125" style="351" customWidth="1"/>
    <col min="12874" max="12874" width="0.5703125" style="351" customWidth="1"/>
    <col min="12875" max="12875" width="4.5703125" style="351" customWidth="1"/>
    <col min="12876" max="12876" width="0.5703125" style="351" customWidth="1"/>
    <col min="12877" max="12877" width="4.5703125" style="351" customWidth="1"/>
    <col min="12878" max="12878" width="0.5703125" style="351" customWidth="1"/>
    <col min="12879" max="12879" width="4.5703125" style="351" customWidth="1"/>
    <col min="12880" max="12880" width="0.5703125" style="351" customWidth="1"/>
    <col min="12881" max="12881" width="4.5703125" style="351" customWidth="1"/>
    <col min="12882" max="12882" width="0.5703125" style="351" customWidth="1"/>
    <col min="12883" max="12883" width="4.5703125" style="351" customWidth="1"/>
    <col min="12884" max="12884" width="0.5703125" style="351" customWidth="1"/>
    <col min="12885" max="12885" width="4.5703125" style="351" customWidth="1"/>
    <col min="12886" max="12886" width="0.5703125" style="351" customWidth="1"/>
    <col min="12887" max="12887" width="4.5703125" style="351" customWidth="1"/>
    <col min="12888" max="12888" width="0.5703125" style="351" customWidth="1"/>
    <col min="12889" max="12889" width="4.5703125" style="351" customWidth="1"/>
    <col min="12890" max="12890" width="0.5703125" style="351" customWidth="1"/>
    <col min="12891" max="12891" width="4.5703125" style="351" customWidth="1"/>
    <col min="12892" max="12892" width="0.5703125" style="351" customWidth="1"/>
    <col min="12893" max="12893" width="4.5703125" style="351" customWidth="1"/>
    <col min="12894" max="12894" width="0.5703125" style="351" customWidth="1"/>
    <col min="12895" max="12895" width="4.5703125" style="351" customWidth="1"/>
    <col min="12896" max="12896" width="0.5703125" style="351" customWidth="1"/>
    <col min="12897" max="12897" width="4.5703125" style="351" customWidth="1"/>
    <col min="12898" max="12898" width="0.5703125" style="351" customWidth="1"/>
    <col min="12899" max="12899" width="4.5703125" style="351" customWidth="1"/>
    <col min="12900" max="12900" width="0.5703125" style="351" customWidth="1"/>
    <col min="12901" max="12901" width="4.5703125" style="351" customWidth="1"/>
    <col min="12902" max="12902" width="0.5703125" style="351" customWidth="1"/>
    <col min="12903" max="12903" width="4.5703125" style="351" customWidth="1"/>
    <col min="12904" max="12904" width="0.5703125" style="351" customWidth="1"/>
    <col min="12905" max="12905" width="4.42578125" style="351" customWidth="1"/>
    <col min="12906" max="13056" width="8" style="351"/>
    <col min="13057" max="13058" width="0" style="351" hidden="1" customWidth="1"/>
    <col min="13059" max="13059" width="7.42578125" style="351" customWidth="1"/>
    <col min="13060" max="13060" width="43.5703125" style="351" bestFit="1" customWidth="1"/>
    <col min="13061" max="13061" width="8.140625" style="351" customWidth="1"/>
    <col min="13062" max="13062" width="7.85546875" style="351" customWidth="1"/>
    <col min="13063" max="13063" width="1.5703125" style="351" customWidth="1"/>
    <col min="13064" max="13064" width="6" style="351" customWidth="1"/>
    <col min="13065" max="13065" width="1.5703125" style="351" customWidth="1"/>
    <col min="13066" max="13066" width="6.140625" style="351" customWidth="1"/>
    <col min="13067" max="13067" width="1.5703125" style="351" customWidth="1"/>
    <col min="13068" max="13068" width="6.140625" style="351" customWidth="1"/>
    <col min="13069" max="13069" width="1.5703125" style="351" customWidth="1"/>
    <col min="13070" max="13070" width="6.140625" style="351" customWidth="1"/>
    <col min="13071" max="13071" width="1.5703125" style="351" customWidth="1"/>
    <col min="13072" max="13072" width="6" style="351" customWidth="1"/>
    <col min="13073" max="13073" width="1.5703125" style="351" customWidth="1"/>
    <col min="13074" max="13074" width="6" style="351" customWidth="1"/>
    <col min="13075" max="13075" width="1.5703125" style="351" customWidth="1"/>
    <col min="13076" max="13076" width="6" style="351" customWidth="1"/>
    <col min="13077" max="13077" width="1.5703125" style="351" customWidth="1"/>
    <col min="13078" max="13078" width="6" style="351" customWidth="1"/>
    <col min="13079" max="13079" width="1.5703125" style="351" customWidth="1"/>
    <col min="13080" max="13080" width="6" style="351" customWidth="1"/>
    <col min="13081" max="13081" width="1.5703125" style="351" customWidth="1"/>
    <col min="13082" max="13082" width="6" style="351" customWidth="1"/>
    <col min="13083" max="13083" width="1.5703125" style="351" customWidth="1"/>
    <col min="13084" max="13084" width="4.5703125" style="351" bestFit="1" customWidth="1"/>
    <col min="13085" max="13085" width="1.85546875" style="351" customWidth="1"/>
    <col min="13086" max="13086" width="4.5703125" style="351" bestFit="1" customWidth="1"/>
    <col min="13087" max="13087" width="1.42578125" style="351" bestFit="1" customWidth="1"/>
    <col min="13088" max="13088" width="4.5703125" style="351" bestFit="1" customWidth="1"/>
    <col min="13089" max="13089" width="1.42578125" style="351" bestFit="1" customWidth="1"/>
    <col min="13090" max="13090" width="4.5703125" style="351" bestFit="1" customWidth="1"/>
    <col min="13091" max="13091" width="1.42578125" style="351" bestFit="1" customWidth="1"/>
    <col min="13092" max="13092" width="4.5703125" style="351" bestFit="1" customWidth="1"/>
    <col min="13093" max="13093" width="1.42578125" style="351" bestFit="1" customWidth="1"/>
    <col min="13094" max="13094" width="4.5703125" style="351" bestFit="1" customWidth="1"/>
    <col min="13095" max="13095" width="1.42578125" style="351" bestFit="1" customWidth="1"/>
    <col min="13096" max="13096" width="5.85546875" style="351" bestFit="1" customWidth="1"/>
    <col min="13097" max="13097" width="1.42578125" style="351" bestFit="1" customWidth="1"/>
    <col min="13098" max="13098" width="5.85546875" style="351" bestFit="1" customWidth="1"/>
    <col min="13099" max="13099" width="1.42578125" style="351" bestFit="1" customWidth="1"/>
    <col min="13100" max="13100" width="5.85546875" style="351" bestFit="1" customWidth="1"/>
    <col min="13101" max="13101" width="1.42578125" style="351" bestFit="1" customWidth="1"/>
    <col min="13102" max="13102" width="5.85546875" style="351" bestFit="1" customWidth="1"/>
    <col min="13103" max="13103" width="1.42578125" style="351" bestFit="1" customWidth="1"/>
    <col min="13104" max="13104" width="5.85546875" style="351" bestFit="1" customWidth="1"/>
    <col min="13105" max="13105" width="1.42578125" style="351" bestFit="1" customWidth="1"/>
    <col min="13106" max="13106" width="7" style="351" bestFit="1" customWidth="1"/>
    <col min="13107" max="13107" width="1.5703125" style="351" customWidth="1"/>
    <col min="13108" max="13108" width="5.85546875" style="351" bestFit="1" customWidth="1"/>
    <col min="13109" max="13109" width="1.5703125" style="351" customWidth="1"/>
    <col min="13110" max="13110" width="2.5703125" style="351" customWidth="1"/>
    <col min="13111" max="13111" width="3.85546875" style="351" customWidth="1"/>
    <col min="13112" max="13112" width="3" style="351" customWidth="1"/>
    <col min="13113" max="13113" width="25.85546875" style="351" customWidth="1"/>
    <col min="13114" max="13114" width="6.42578125" style="351" customWidth="1"/>
    <col min="13115" max="13115" width="3.85546875" style="351" customWidth="1"/>
    <col min="13116" max="13116" width="1.42578125" style="351" customWidth="1"/>
    <col min="13117" max="13117" width="4.5703125" style="351" customWidth="1"/>
    <col min="13118" max="13118" width="1" style="351" customWidth="1"/>
    <col min="13119" max="13119" width="4.5703125" style="351" customWidth="1"/>
    <col min="13120" max="13120" width="0.5703125" style="351" customWidth="1"/>
    <col min="13121" max="13121" width="4.5703125" style="351" customWidth="1"/>
    <col min="13122" max="13122" width="0.5703125" style="351" customWidth="1"/>
    <col min="13123" max="13123" width="4.5703125" style="351" customWidth="1"/>
    <col min="13124" max="13124" width="0.5703125" style="351" customWidth="1"/>
    <col min="13125" max="13125" width="4.5703125" style="351" customWidth="1"/>
    <col min="13126" max="13126" width="0.5703125" style="351" customWidth="1"/>
    <col min="13127" max="13127" width="4.5703125" style="351" customWidth="1"/>
    <col min="13128" max="13128" width="0.5703125" style="351" customWidth="1"/>
    <col min="13129" max="13129" width="4.5703125" style="351" customWidth="1"/>
    <col min="13130" max="13130" width="0.5703125" style="351" customWidth="1"/>
    <col min="13131" max="13131" width="4.5703125" style="351" customWidth="1"/>
    <col min="13132" max="13132" width="0.5703125" style="351" customWidth="1"/>
    <col min="13133" max="13133" width="4.5703125" style="351" customWidth="1"/>
    <col min="13134" max="13134" width="0.5703125" style="351" customWidth="1"/>
    <col min="13135" max="13135" width="4.5703125" style="351" customWidth="1"/>
    <col min="13136" max="13136" width="0.5703125" style="351" customWidth="1"/>
    <col min="13137" max="13137" width="4.5703125" style="351" customWidth="1"/>
    <col min="13138" max="13138" width="0.5703125" style="351" customWidth="1"/>
    <col min="13139" max="13139" width="4.5703125" style="351" customWidth="1"/>
    <col min="13140" max="13140" width="0.5703125" style="351" customWidth="1"/>
    <col min="13141" max="13141" width="4.5703125" style="351" customWidth="1"/>
    <col min="13142" max="13142" width="0.5703125" style="351" customWidth="1"/>
    <col min="13143" max="13143" width="4.5703125" style="351" customWidth="1"/>
    <col min="13144" max="13144" width="0.5703125" style="351" customWidth="1"/>
    <col min="13145" max="13145" width="4.5703125" style="351" customWidth="1"/>
    <col min="13146" max="13146" width="0.5703125" style="351" customWidth="1"/>
    <col min="13147" max="13147" width="4.5703125" style="351" customWidth="1"/>
    <col min="13148" max="13148" width="0.5703125" style="351" customWidth="1"/>
    <col min="13149" max="13149" width="4.5703125" style="351" customWidth="1"/>
    <col min="13150" max="13150" width="0.5703125" style="351" customWidth="1"/>
    <col min="13151" max="13151" width="4.5703125" style="351" customWidth="1"/>
    <col min="13152" max="13152" width="0.5703125" style="351" customWidth="1"/>
    <col min="13153" max="13153" width="4.5703125" style="351" customWidth="1"/>
    <col min="13154" max="13154" width="0.5703125" style="351" customWidth="1"/>
    <col min="13155" max="13155" width="4.5703125" style="351" customWidth="1"/>
    <col min="13156" max="13156" width="0.5703125" style="351" customWidth="1"/>
    <col min="13157" max="13157" width="4.5703125" style="351" customWidth="1"/>
    <col min="13158" max="13158" width="0.5703125" style="351" customWidth="1"/>
    <col min="13159" max="13159" width="4.5703125" style="351" customWidth="1"/>
    <col min="13160" max="13160" width="0.5703125" style="351" customWidth="1"/>
    <col min="13161" max="13161" width="4.42578125" style="351" customWidth="1"/>
    <col min="13162" max="13312" width="8" style="351"/>
    <col min="13313" max="13314" width="0" style="351" hidden="1" customWidth="1"/>
    <col min="13315" max="13315" width="7.42578125" style="351" customWidth="1"/>
    <col min="13316" max="13316" width="43.5703125" style="351" bestFit="1" customWidth="1"/>
    <col min="13317" max="13317" width="8.140625" style="351" customWidth="1"/>
    <col min="13318" max="13318" width="7.85546875" style="351" customWidth="1"/>
    <col min="13319" max="13319" width="1.5703125" style="351" customWidth="1"/>
    <col min="13320" max="13320" width="6" style="351" customWidth="1"/>
    <col min="13321" max="13321" width="1.5703125" style="351" customWidth="1"/>
    <col min="13322" max="13322" width="6.140625" style="351" customWidth="1"/>
    <col min="13323" max="13323" width="1.5703125" style="351" customWidth="1"/>
    <col min="13324" max="13324" width="6.140625" style="351" customWidth="1"/>
    <col min="13325" max="13325" width="1.5703125" style="351" customWidth="1"/>
    <col min="13326" max="13326" width="6.140625" style="351" customWidth="1"/>
    <col min="13327" max="13327" width="1.5703125" style="351" customWidth="1"/>
    <col min="13328" max="13328" width="6" style="351" customWidth="1"/>
    <col min="13329" max="13329" width="1.5703125" style="351" customWidth="1"/>
    <col min="13330" max="13330" width="6" style="351" customWidth="1"/>
    <col min="13331" max="13331" width="1.5703125" style="351" customWidth="1"/>
    <col min="13332" max="13332" width="6" style="351" customWidth="1"/>
    <col min="13333" max="13333" width="1.5703125" style="351" customWidth="1"/>
    <col min="13334" max="13334" width="6" style="351" customWidth="1"/>
    <col min="13335" max="13335" width="1.5703125" style="351" customWidth="1"/>
    <col min="13336" max="13336" width="6" style="351" customWidth="1"/>
    <col min="13337" max="13337" width="1.5703125" style="351" customWidth="1"/>
    <col min="13338" max="13338" width="6" style="351" customWidth="1"/>
    <col min="13339" max="13339" width="1.5703125" style="351" customWidth="1"/>
    <col min="13340" max="13340" width="4.5703125" style="351" bestFit="1" customWidth="1"/>
    <col min="13341" max="13341" width="1.85546875" style="351" customWidth="1"/>
    <col min="13342" max="13342" width="4.5703125" style="351" bestFit="1" customWidth="1"/>
    <col min="13343" max="13343" width="1.42578125" style="351" bestFit="1" customWidth="1"/>
    <col min="13344" max="13344" width="4.5703125" style="351" bestFit="1" customWidth="1"/>
    <col min="13345" max="13345" width="1.42578125" style="351" bestFit="1" customWidth="1"/>
    <col min="13346" max="13346" width="4.5703125" style="351" bestFit="1" customWidth="1"/>
    <col min="13347" max="13347" width="1.42578125" style="351" bestFit="1" customWidth="1"/>
    <col min="13348" max="13348" width="4.5703125" style="351" bestFit="1" customWidth="1"/>
    <col min="13349" max="13349" width="1.42578125" style="351" bestFit="1" customWidth="1"/>
    <col min="13350" max="13350" width="4.5703125" style="351" bestFit="1" customWidth="1"/>
    <col min="13351" max="13351" width="1.42578125" style="351" bestFit="1" customWidth="1"/>
    <col min="13352" max="13352" width="5.85546875" style="351" bestFit="1" customWidth="1"/>
    <col min="13353" max="13353" width="1.42578125" style="351" bestFit="1" customWidth="1"/>
    <col min="13354" max="13354" width="5.85546875" style="351" bestFit="1" customWidth="1"/>
    <col min="13355" max="13355" width="1.42578125" style="351" bestFit="1" customWidth="1"/>
    <col min="13356" max="13356" width="5.85546875" style="351" bestFit="1" customWidth="1"/>
    <col min="13357" max="13357" width="1.42578125" style="351" bestFit="1" customWidth="1"/>
    <col min="13358" max="13358" width="5.85546875" style="351" bestFit="1" customWidth="1"/>
    <col min="13359" max="13359" width="1.42578125" style="351" bestFit="1" customWidth="1"/>
    <col min="13360" max="13360" width="5.85546875" style="351" bestFit="1" customWidth="1"/>
    <col min="13361" max="13361" width="1.42578125" style="351" bestFit="1" customWidth="1"/>
    <col min="13362" max="13362" width="7" style="351" bestFit="1" customWidth="1"/>
    <col min="13363" max="13363" width="1.5703125" style="351" customWidth="1"/>
    <col min="13364" max="13364" width="5.85546875" style="351" bestFit="1" customWidth="1"/>
    <col min="13365" max="13365" width="1.5703125" style="351" customWidth="1"/>
    <col min="13366" max="13366" width="2.5703125" style="351" customWidth="1"/>
    <col min="13367" max="13367" width="3.85546875" style="351" customWidth="1"/>
    <col min="13368" max="13368" width="3" style="351" customWidth="1"/>
    <col min="13369" max="13369" width="25.85546875" style="351" customWidth="1"/>
    <col min="13370" max="13370" width="6.42578125" style="351" customWidth="1"/>
    <col min="13371" max="13371" width="3.85546875" style="351" customWidth="1"/>
    <col min="13372" max="13372" width="1.42578125" style="351" customWidth="1"/>
    <col min="13373" max="13373" width="4.5703125" style="351" customWidth="1"/>
    <col min="13374" max="13374" width="1" style="351" customWidth="1"/>
    <col min="13375" max="13375" width="4.5703125" style="351" customWidth="1"/>
    <col min="13376" max="13376" width="0.5703125" style="351" customWidth="1"/>
    <col min="13377" max="13377" width="4.5703125" style="351" customWidth="1"/>
    <col min="13378" max="13378" width="0.5703125" style="351" customWidth="1"/>
    <col min="13379" max="13379" width="4.5703125" style="351" customWidth="1"/>
    <col min="13380" max="13380" width="0.5703125" style="351" customWidth="1"/>
    <col min="13381" max="13381" width="4.5703125" style="351" customWidth="1"/>
    <col min="13382" max="13382" width="0.5703125" style="351" customWidth="1"/>
    <col min="13383" max="13383" width="4.5703125" style="351" customWidth="1"/>
    <col min="13384" max="13384" width="0.5703125" style="351" customWidth="1"/>
    <col min="13385" max="13385" width="4.5703125" style="351" customWidth="1"/>
    <col min="13386" max="13386" width="0.5703125" style="351" customWidth="1"/>
    <col min="13387" max="13387" width="4.5703125" style="351" customWidth="1"/>
    <col min="13388" max="13388" width="0.5703125" style="351" customWidth="1"/>
    <col min="13389" max="13389" width="4.5703125" style="351" customWidth="1"/>
    <col min="13390" max="13390" width="0.5703125" style="351" customWidth="1"/>
    <col min="13391" max="13391" width="4.5703125" style="351" customWidth="1"/>
    <col min="13392" max="13392" width="0.5703125" style="351" customWidth="1"/>
    <col min="13393" max="13393" width="4.5703125" style="351" customWidth="1"/>
    <col min="13394" max="13394" width="0.5703125" style="351" customWidth="1"/>
    <col min="13395" max="13395" width="4.5703125" style="351" customWidth="1"/>
    <col min="13396" max="13396" width="0.5703125" style="351" customWidth="1"/>
    <col min="13397" max="13397" width="4.5703125" style="351" customWidth="1"/>
    <col min="13398" max="13398" width="0.5703125" style="351" customWidth="1"/>
    <col min="13399" max="13399" width="4.5703125" style="351" customWidth="1"/>
    <col min="13400" max="13400" width="0.5703125" style="351" customWidth="1"/>
    <col min="13401" max="13401" width="4.5703125" style="351" customWidth="1"/>
    <col min="13402" max="13402" width="0.5703125" style="351" customWidth="1"/>
    <col min="13403" max="13403" width="4.5703125" style="351" customWidth="1"/>
    <col min="13404" max="13404" width="0.5703125" style="351" customWidth="1"/>
    <col min="13405" max="13405" width="4.5703125" style="351" customWidth="1"/>
    <col min="13406" max="13406" width="0.5703125" style="351" customWidth="1"/>
    <col min="13407" max="13407" width="4.5703125" style="351" customWidth="1"/>
    <col min="13408" max="13408" width="0.5703125" style="351" customWidth="1"/>
    <col min="13409" max="13409" width="4.5703125" style="351" customWidth="1"/>
    <col min="13410" max="13410" width="0.5703125" style="351" customWidth="1"/>
    <col min="13411" max="13411" width="4.5703125" style="351" customWidth="1"/>
    <col min="13412" max="13412" width="0.5703125" style="351" customWidth="1"/>
    <col min="13413" max="13413" width="4.5703125" style="351" customWidth="1"/>
    <col min="13414" max="13414" width="0.5703125" style="351" customWidth="1"/>
    <col min="13415" max="13415" width="4.5703125" style="351" customWidth="1"/>
    <col min="13416" max="13416" width="0.5703125" style="351" customWidth="1"/>
    <col min="13417" max="13417" width="4.42578125" style="351" customWidth="1"/>
    <col min="13418" max="13568" width="8" style="351"/>
    <col min="13569" max="13570" width="0" style="351" hidden="1" customWidth="1"/>
    <col min="13571" max="13571" width="7.42578125" style="351" customWidth="1"/>
    <col min="13572" max="13572" width="43.5703125" style="351" bestFit="1" customWidth="1"/>
    <col min="13573" max="13573" width="8.140625" style="351" customWidth="1"/>
    <col min="13574" max="13574" width="7.85546875" style="351" customWidth="1"/>
    <col min="13575" max="13575" width="1.5703125" style="351" customWidth="1"/>
    <col min="13576" max="13576" width="6" style="351" customWidth="1"/>
    <col min="13577" max="13577" width="1.5703125" style="351" customWidth="1"/>
    <col min="13578" max="13578" width="6.140625" style="351" customWidth="1"/>
    <col min="13579" max="13579" width="1.5703125" style="351" customWidth="1"/>
    <col min="13580" max="13580" width="6.140625" style="351" customWidth="1"/>
    <col min="13581" max="13581" width="1.5703125" style="351" customWidth="1"/>
    <col min="13582" max="13582" width="6.140625" style="351" customWidth="1"/>
    <col min="13583" max="13583" width="1.5703125" style="351" customWidth="1"/>
    <col min="13584" max="13584" width="6" style="351" customWidth="1"/>
    <col min="13585" max="13585" width="1.5703125" style="351" customWidth="1"/>
    <col min="13586" max="13586" width="6" style="351" customWidth="1"/>
    <col min="13587" max="13587" width="1.5703125" style="351" customWidth="1"/>
    <col min="13588" max="13588" width="6" style="351" customWidth="1"/>
    <col min="13589" max="13589" width="1.5703125" style="351" customWidth="1"/>
    <col min="13590" max="13590" width="6" style="351" customWidth="1"/>
    <col min="13591" max="13591" width="1.5703125" style="351" customWidth="1"/>
    <col min="13592" max="13592" width="6" style="351" customWidth="1"/>
    <col min="13593" max="13593" width="1.5703125" style="351" customWidth="1"/>
    <col min="13594" max="13594" width="6" style="351" customWidth="1"/>
    <col min="13595" max="13595" width="1.5703125" style="351" customWidth="1"/>
    <col min="13596" max="13596" width="4.5703125" style="351" bestFit="1" customWidth="1"/>
    <col min="13597" max="13597" width="1.85546875" style="351" customWidth="1"/>
    <col min="13598" max="13598" width="4.5703125" style="351" bestFit="1" customWidth="1"/>
    <col min="13599" max="13599" width="1.42578125" style="351" bestFit="1" customWidth="1"/>
    <col min="13600" max="13600" width="4.5703125" style="351" bestFit="1" customWidth="1"/>
    <col min="13601" max="13601" width="1.42578125" style="351" bestFit="1" customWidth="1"/>
    <col min="13602" max="13602" width="4.5703125" style="351" bestFit="1" customWidth="1"/>
    <col min="13603" max="13603" width="1.42578125" style="351" bestFit="1" customWidth="1"/>
    <col min="13604" max="13604" width="4.5703125" style="351" bestFit="1" customWidth="1"/>
    <col min="13605" max="13605" width="1.42578125" style="351" bestFit="1" customWidth="1"/>
    <col min="13606" max="13606" width="4.5703125" style="351" bestFit="1" customWidth="1"/>
    <col min="13607" max="13607" width="1.42578125" style="351" bestFit="1" customWidth="1"/>
    <col min="13608" max="13608" width="5.85546875" style="351" bestFit="1" customWidth="1"/>
    <col min="13609" max="13609" width="1.42578125" style="351" bestFit="1" customWidth="1"/>
    <col min="13610" max="13610" width="5.85546875" style="351" bestFit="1" customWidth="1"/>
    <col min="13611" max="13611" width="1.42578125" style="351" bestFit="1" customWidth="1"/>
    <col min="13612" max="13612" width="5.85546875" style="351" bestFit="1" customWidth="1"/>
    <col min="13613" max="13613" width="1.42578125" style="351" bestFit="1" customWidth="1"/>
    <col min="13614" max="13614" width="5.85546875" style="351" bestFit="1" customWidth="1"/>
    <col min="13615" max="13615" width="1.42578125" style="351" bestFit="1" customWidth="1"/>
    <col min="13616" max="13616" width="5.85546875" style="351" bestFit="1" customWidth="1"/>
    <col min="13617" max="13617" width="1.42578125" style="351" bestFit="1" customWidth="1"/>
    <col min="13618" max="13618" width="7" style="351" bestFit="1" customWidth="1"/>
    <col min="13619" max="13619" width="1.5703125" style="351" customWidth="1"/>
    <col min="13620" max="13620" width="5.85546875" style="351" bestFit="1" customWidth="1"/>
    <col min="13621" max="13621" width="1.5703125" style="351" customWidth="1"/>
    <col min="13622" max="13622" width="2.5703125" style="351" customWidth="1"/>
    <col min="13623" max="13623" width="3.85546875" style="351" customWidth="1"/>
    <col min="13624" max="13624" width="3" style="351" customWidth="1"/>
    <col min="13625" max="13625" width="25.85546875" style="351" customWidth="1"/>
    <col min="13626" max="13626" width="6.42578125" style="351" customWidth="1"/>
    <col min="13627" max="13627" width="3.85546875" style="351" customWidth="1"/>
    <col min="13628" max="13628" width="1.42578125" style="351" customWidth="1"/>
    <col min="13629" max="13629" width="4.5703125" style="351" customWidth="1"/>
    <col min="13630" max="13630" width="1" style="351" customWidth="1"/>
    <col min="13631" max="13631" width="4.5703125" style="351" customWidth="1"/>
    <col min="13632" max="13632" width="0.5703125" style="351" customWidth="1"/>
    <col min="13633" max="13633" width="4.5703125" style="351" customWidth="1"/>
    <col min="13634" max="13634" width="0.5703125" style="351" customWidth="1"/>
    <col min="13635" max="13635" width="4.5703125" style="351" customWidth="1"/>
    <col min="13636" max="13636" width="0.5703125" style="351" customWidth="1"/>
    <col min="13637" max="13637" width="4.5703125" style="351" customWidth="1"/>
    <col min="13638" max="13638" width="0.5703125" style="351" customWidth="1"/>
    <col min="13639" max="13639" width="4.5703125" style="351" customWidth="1"/>
    <col min="13640" max="13640" width="0.5703125" style="351" customWidth="1"/>
    <col min="13641" max="13641" width="4.5703125" style="351" customWidth="1"/>
    <col min="13642" max="13642" width="0.5703125" style="351" customWidth="1"/>
    <col min="13643" max="13643" width="4.5703125" style="351" customWidth="1"/>
    <col min="13644" max="13644" width="0.5703125" style="351" customWidth="1"/>
    <col min="13645" max="13645" width="4.5703125" style="351" customWidth="1"/>
    <col min="13646" max="13646" width="0.5703125" style="351" customWidth="1"/>
    <col min="13647" max="13647" width="4.5703125" style="351" customWidth="1"/>
    <col min="13648" max="13648" width="0.5703125" style="351" customWidth="1"/>
    <col min="13649" max="13649" width="4.5703125" style="351" customWidth="1"/>
    <col min="13650" max="13650" width="0.5703125" style="351" customWidth="1"/>
    <col min="13651" max="13651" width="4.5703125" style="351" customWidth="1"/>
    <col min="13652" max="13652" width="0.5703125" style="351" customWidth="1"/>
    <col min="13653" max="13653" width="4.5703125" style="351" customWidth="1"/>
    <col min="13654" max="13654" width="0.5703125" style="351" customWidth="1"/>
    <col min="13655" max="13655" width="4.5703125" style="351" customWidth="1"/>
    <col min="13656" max="13656" width="0.5703125" style="351" customWidth="1"/>
    <col min="13657" max="13657" width="4.5703125" style="351" customWidth="1"/>
    <col min="13658" max="13658" width="0.5703125" style="351" customWidth="1"/>
    <col min="13659" max="13659" width="4.5703125" style="351" customWidth="1"/>
    <col min="13660" max="13660" width="0.5703125" style="351" customWidth="1"/>
    <col min="13661" max="13661" width="4.5703125" style="351" customWidth="1"/>
    <col min="13662" max="13662" width="0.5703125" style="351" customWidth="1"/>
    <col min="13663" max="13663" width="4.5703125" style="351" customWidth="1"/>
    <col min="13664" max="13664" width="0.5703125" style="351" customWidth="1"/>
    <col min="13665" max="13665" width="4.5703125" style="351" customWidth="1"/>
    <col min="13666" max="13666" width="0.5703125" style="351" customWidth="1"/>
    <col min="13667" max="13667" width="4.5703125" style="351" customWidth="1"/>
    <col min="13668" max="13668" width="0.5703125" style="351" customWidth="1"/>
    <col min="13669" max="13669" width="4.5703125" style="351" customWidth="1"/>
    <col min="13670" max="13670" width="0.5703125" style="351" customWidth="1"/>
    <col min="13671" max="13671" width="4.5703125" style="351" customWidth="1"/>
    <col min="13672" max="13672" width="0.5703125" style="351" customWidth="1"/>
    <col min="13673" max="13673" width="4.42578125" style="351" customWidth="1"/>
    <col min="13674" max="13824" width="8" style="351"/>
    <col min="13825" max="13826" width="0" style="351" hidden="1" customWidth="1"/>
    <col min="13827" max="13827" width="7.42578125" style="351" customWidth="1"/>
    <col min="13828" max="13828" width="43.5703125" style="351" bestFit="1" customWidth="1"/>
    <col min="13829" max="13829" width="8.140625" style="351" customWidth="1"/>
    <col min="13830" max="13830" width="7.85546875" style="351" customWidth="1"/>
    <col min="13831" max="13831" width="1.5703125" style="351" customWidth="1"/>
    <col min="13832" max="13832" width="6" style="351" customWidth="1"/>
    <col min="13833" max="13833" width="1.5703125" style="351" customWidth="1"/>
    <col min="13834" max="13834" width="6.140625" style="351" customWidth="1"/>
    <col min="13835" max="13835" width="1.5703125" style="351" customWidth="1"/>
    <col min="13836" max="13836" width="6.140625" style="351" customWidth="1"/>
    <col min="13837" max="13837" width="1.5703125" style="351" customWidth="1"/>
    <col min="13838" max="13838" width="6.140625" style="351" customWidth="1"/>
    <col min="13839" max="13839" width="1.5703125" style="351" customWidth="1"/>
    <col min="13840" max="13840" width="6" style="351" customWidth="1"/>
    <col min="13841" max="13841" width="1.5703125" style="351" customWidth="1"/>
    <col min="13842" max="13842" width="6" style="351" customWidth="1"/>
    <col min="13843" max="13843" width="1.5703125" style="351" customWidth="1"/>
    <col min="13844" max="13844" width="6" style="351" customWidth="1"/>
    <col min="13845" max="13845" width="1.5703125" style="351" customWidth="1"/>
    <col min="13846" max="13846" width="6" style="351" customWidth="1"/>
    <col min="13847" max="13847" width="1.5703125" style="351" customWidth="1"/>
    <col min="13848" max="13848" width="6" style="351" customWidth="1"/>
    <col min="13849" max="13849" width="1.5703125" style="351" customWidth="1"/>
    <col min="13850" max="13850" width="6" style="351" customWidth="1"/>
    <col min="13851" max="13851" width="1.5703125" style="351" customWidth="1"/>
    <col min="13852" max="13852" width="4.5703125" style="351" bestFit="1" customWidth="1"/>
    <col min="13853" max="13853" width="1.85546875" style="351" customWidth="1"/>
    <col min="13854" max="13854" width="4.5703125" style="351" bestFit="1" customWidth="1"/>
    <col min="13855" max="13855" width="1.42578125" style="351" bestFit="1" customWidth="1"/>
    <col min="13856" max="13856" width="4.5703125" style="351" bestFit="1" customWidth="1"/>
    <col min="13857" max="13857" width="1.42578125" style="351" bestFit="1" customWidth="1"/>
    <col min="13858" max="13858" width="4.5703125" style="351" bestFit="1" customWidth="1"/>
    <col min="13859" max="13859" width="1.42578125" style="351" bestFit="1" customWidth="1"/>
    <col min="13860" max="13860" width="4.5703125" style="351" bestFit="1" customWidth="1"/>
    <col min="13861" max="13861" width="1.42578125" style="351" bestFit="1" customWidth="1"/>
    <col min="13862" max="13862" width="4.5703125" style="351" bestFit="1" customWidth="1"/>
    <col min="13863" max="13863" width="1.42578125" style="351" bestFit="1" customWidth="1"/>
    <col min="13864" max="13864" width="5.85546875" style="351" bestFit="1" customWidth="1"/>
    <col min="13865" max="13865" width="1.42578125" style="351" bestFit="1" customWidth="1"/>
    <col min="13866" max="13866" width="5.85546875" style="351" bestFit="1" customWidth="1"/>
    <col min="13867" max="13867" width="1.42578125" style="351" bestFit="1" customWidth="1"/>
    <col min="13868" max="13868" width="5.85546875" style="351" bestFit="1" customWidth="1"/>
    <col min="13869" max="13869" width="1.42578125" style="351" bestFit="1" customWidth="1"/>
    <col min="13870" max="13870" width="5.85546875" style="351" bestFit="1" customWidth="1"/>
    <col min="13871" max="13871" width="1.42578125" style="351" bestFit="1" customWidth="1"/>
    <col min="13872" max="13872" width="5.85546875" style="351" bestFit="1" customWidth="1"/>
    <col min="13873" max="13873" width="1.42578125" style="351" bestFit="1" customWidth="1"/>
    <col min="13874" max="13874" width="7" style="351" bestFit="1" customWidth="1"/>
    <col min="13875" max="13875" width="1.5703125" style="351" customWidth="1"/>
    <col min="13876" max="13876" width="5.85546875" style="351" bestFit="1" customWidth="1"/>
    <col min="13877" max="13877" width="1.5703125" style="351" customWidth="1"/>
    <col min="13878" max="13878" width="2.5703125" style="351" customWidth="1"/>
    <col min="13879" max="13879" width="3.85546875" style="351" customWidth="1"/>
    <col min="13880" max="13880" width="3" style="351" customWidth="1"/>
    <col min="13881" max="13881" width="25.85546875" style="351" customWidth="1"/>
    <col min="13882" max="13882" width="6.42578125" style="351" customWidth="1"/>
    <col min="13883" max="13883" width="3.85546875" style="351" customWidth="1"/>
    <col min="13884" max="13884" width="1.42578125" style="351" customWidth="1"/>
    <col min="13885" max="13885" width="4.5703125" style="351" customWidth="1"/>
    <col min="13886" max="13886" width="1" style="351" customWidth="1"/>
    <col min="13887" max="13887" width="4.5703125" style="351" customWidth="1"/>
    <col min="13888" max="13888" width="0.5703125" style="351" customWidth="1"/>
    <col min="13889" max="13889" width="4.5703125" style="351" customWidth="1"/>
    <col min="13890" max="13890" width="0.5703125" style="351" customWidth="1"/>
    <col min="13891" max="13891" width="4.5703125" style="351" customWidth="1"/>
    <col min="13892" max="13892" width="0.5703125" style="351" customWidth="1"/>
    <col min="13893" max="13893" width="4.5703125" style="351" customWidth="1"/>
    <col min="13894" max="13894" width="0.5703125" style="351" customWidth="1"/>
    <col min="13895" max="13895" width="4.5703125" style="351" customWidth="1"/>
    <col min="13896" max="13896" width="0.5703125" style="351" customWidth="1"/>
    <col min="13897" max="13897" width="4.5703125" style="351" customWidth="1"/>
    <col min="13898" max="13898" width="0.5703125" style="351" customWidth="1"/>
    <col min="13899" max="13899" width="4.5703125" style="351" customWidth="1"/>
    <col min="13900" max="13900" width="0.5703125" style="351" customWidth="1"/>
    <col min="13901" max="13901" width="4.5703125" style="351" customWidth="1"/>
    <col min="13902" max="13902" width="0.5703125" style="351" customWidth="1"/>
    <col min="13903" max="13903" width="4.5703125" style="351" customWidth="1"/>
    <col min="13904" max="13904" width="0.5703125" style="351" customWidth="1"/>
    <col min="13905" max="13905" width="4.5703125" style="351" customWidth="1"/>
    <col min="13906" max="13906" width="0.5703125" style="351" customWidth="1"/>
    <col min="13907" max="13907" width="4.5703125" style="351" customWidth="1"/>
    <col min="13908" max="13908" width="0.5703125" style="351" customWidth="1"/>
    <col min="13909" max="13909" width="4.5703125" style="351" customWidth="1"/>
    <col min="13910" max="13910" width="0.5703125" style="351" customWidth="1"/>
    <col min="13911" max="13911" width="4.5703125" style="351" customWidth="1"/>
    <col min="13912" max="13912" width="0.5703125" style="351" customWidth="1"/>
    <col min="13913" max="13913" width="4.5703125" style="351" customWidth="1"/>
    <col min="13914" max="13914" width="0.5703125" style="351" customWidth="1"/>
    <col min="13915" max="13915" width="4.5703125" style="351" customWidth="1"/>
    <col min="13916" max="13916" width="0.5703125" style="351" customWidth="1"/>
    <col min="13917" max="13917" width="4.5703125" style="351" customWidth="1"/>
    <col min="13918" max="13918" width="0.5703125" style="351" customWidth="1"/>
    <col min="13919" max="13919" width="4.5703125" style="351" customWidth="1"/>
    <col min="13920" max="13920" width="0.5703125" style="351" customWidth="1"/>
    <col min="13921" max="13921" width="4.5703125" style="351" customWidth="1"/>
    <col min="13922" max="13922" width="0.5703125" style="351" customWidth="1"/>
    <col min="13923" max="13923" width="4.5703125" style="351" customWidth="1"/>
    <col min="13924" max="13924" width="0.5703125" style="351" customWidth="1"/>
    <col min="13925" max="13925" width="4.5703125" style="351" customWidth="1"/>
    <col min="13926" max="13926" width="0.5703125" style="351" customWidth="1"/>
    <col min="13927" max="13927" width="4.5703125" style="351" customWidth="1"/>
    <col min="13928" max="13928" width="0.5703125" style="351" customWidth="1"/>
    <col min="13929" max="13929" width="4.42578125" style="351" customWidth="1"/>
    <col min="13930" max="14080" width="8" style="351"/>
    <col min="14081" max="14082" width="0" style="351" hidden="1" customWidth="1"/>
    <col min="14083" max="14083" width="7.42578125" style="351" customWidth="1"/>
    <col min="14084" max="14084" width="43.5703125" style="351" bestFit="1" customWidth="1"/>
    <col min="14085" max="14085" width="8.140625" style="351" customWidth="1"/>
    <col min="14086" max="14086" width="7.85546875" style="351" customWidth="1"/>
    <col min="14087" max="14087" width="1.5703125" style="351" customWidth="1"/>
    <col min="14088" max="14088" width="6" style="351" customWidth="1"/>
    <col min="14089" max="14089" width="1.5703125" style="351" customWidth="1"/>
    <col min="14090" max="14090" width="6.140625" style="351" customWidth="1"/>
    <col min="14091" max="14091" width="1.5703125" style="351" customWidth="1"/>
    <col min="14092" max="14092" width="6.140625" style="351" customWidth="1"/>
    <col min="14093" max="14093" width="1.5703125" style="351" customWidth="1"/>
    <col min="14094" max="14094" width="6.140625" style="351" customWidth="1"/>
    <col min="14095" max="14095" width="1.5703125" style="351" customWidth="1"/>
    <col min="14096" max="14096" width="6" style="351" customWidth="1"/>
    <col min="14097" max="14097" width="1.5703125" style="351" customWidth="1"/>
    <col min="14098" max="14098" width="6" style="351" customWidth="1"/>
    <col min="14099" max="14099" width="1.5703125" style="351" customWidth="1"/>
    <col min="14100" max="14100" width="6" style="351" customWidth="1"/>
    <col min="14101" max="14101" width="1.5703125" style="351" customWidth="1"/>
    <col min="14102" max="14102" width="6" style="351" customWidth="1"/>
    <col min="14103" max="14103" width="1.5703125" style="351" customWidth="1"/>
    <col min="14104" max="14104" width="6" style="351" customWidth="1"/>
    <col min="14105" max="14105" width="1.5703125" style="351" customWidth="1"/>
    <col min="14106" max="14106" width="6" style="351" customWidth="1"/>
    <col min="14107" max="14107" width="1.5703125" style="351" customWidth="1"/>
    <col min="14108" max="14108" width="4.5703125" style="351" bestFit="1" customWidth="1"/>
    <col min="14109" max="14109" width="1.85546875" style="351" customWidth="1"/>
    <col min="14110" max="14110" width="4.5703125" style="351" bestFit="1" customWidth="1"/>
    <col min="14111" max="14111" width="1.42578125" style="351" bestFit="1" customWidth="1"/>
    <col min="14112" max="14112" width="4.5703125" style="351" bestFit="1" customWidth="1"/>
    <col min="14113" max="14113" width="1.42578125" style="351" bestFit="1" customWidth="1"/>
    <col min="14114" max="14114" width="4.5703125" style="351" bestFit="1" customWidth="1"/>
    <col min="14115" max="14115" width="1.42578125" style="351" bestFit="1" customWidth="1"/>
    <col min="14116" max="14116" width="4.5703125" style="351" bestFit="1" customWidth="1"/>
    <col min="14117" max="14117" width="1.42578125" style="351" bestFit="1" customWidth="1"/>
    <col min="14118" max="14118" width="4.5703125" style="351" bestFit="1" customWidth="1"/>
    <col min="14119" max="14119" width="1.42578125" style="351" bestFit="1" customWidth="1"/>
    <col min="14120" max="14120" width="5.85546875" style="351" bestFit="1" customWidth="1"/>
    <col min="14121" max="14121" width="1.42578125" style="351" bestFit="1" customWidth="1"/>
    <col min="14122" max="14122" width="5.85546875" style="351" bestFit="1" customWidth="1"/>
    <col min="14123" max="14123" width="1.42578125" style="351" bestFit="1" customWidth="1"/>
    <col min="14124" max="14124" width="5.85546875" style="351" bestFit="1" customWidth="1"/>
    <col min="14125" max="14125" width="1.42578125" style="351" bestFit="1" customWidth="1"/>
    <col min="14126" max="14126" width="5.85546875" style="351" bestFit="1" customWidth="1"/>
    <col min="14127" max="14127" width="1.42578125" style="351" bestFit="1" customWidth="1"/>
    <col min="14128" max="14128" width="5.85546875" style="351" bestFit="1" customWidth="1"/>
    <col min="14129" max="14129" width="1.42578125" style="351" bestFit="1" customWidth="1"/>
    <col min="14130" max="14130" width="7" style="351" bestFit="1" customWidth="1"/>
    <col min="14131" max="14131" width="1.5703125" style="351" customWidth="1"/>
    <col min="14132" max="14132" width="5.85546875" style="351" bestFit="1" customWidth="1"/>
    <col min="14133" max="14133" width="1.5703125" style="351" customWidth="1"/>
    <col min="14134" max="14134" width="2.5703125" style="351" customWidth="1"/>
    <col min="14135" max="14135" width="3.85546875" style="351" customWidth="1"/>
    <col min="14136" max="14136" width="3" style="351" customWidth="1"/>
    <col min="14137" max="14137" width="25.85546875" style="351" customWidth="1"/>
    <col min="14138" max="14138" width="6.42578125" style="351" customWidth="1"/>
    <col min="14139" max="14139" width="3.85546875" style="351" customWidth="1"/>
    <col min="14140" max="14140" width="1.42578125" style="351" customWidth="1"/>
    <col min="14141" max="14141" width="4.5703125" style="351" customWidth="1"/>
    <col min="14142" max="14142" width="1" style="351" customWidth="1"/>
    <col min="14143" max="14143" width="4.5703125" style="351" customWidth="1"/>
    <col min="14144" max="14144" width="0.5703125" style="351" customWidth="1"/>
    <col min="14145" max="14145" width="4.5703125" style="351" customWidth="1"/>
    <col min="14146" max="14146" width="0.5703125" style="351" customWidth="1"/>
    <col min="14147" max="14147" width="4.5703125" style="351" customWidth="1"/>
    <col min="14148" max="14148" width="0.5703125" style="351" customWidth="1"/>
    <col min="14149" max="14149" width="4.5703125" style="351" customWidth="1"/>
    <col min="14150" max="14150" width="0.5703125" style="351" customWidth="1"/>
    <col min="14151" max="14151" width="4.5703125" style="351" customWidth="1"/>
    <col min="14152" max="14152" width="0.5703125" style="351" customWidth="1"/>
    <col min="14153" max="14153" width="4.5703125" style="351" customWidth="1"/>
    <col min="14154" max="14154" width="0.5703125" style="351" customWidth="1"/>
    <col min="14155" max="14155" width="4.5703125" style="351" customWidth="1"/>
    <col min="14156" max="14156" width="0.5703125" style="351" customWidth="1"/>
    <col min="14157" max="14157" width="4.5703125" style="351" customWidth="1"/>
    <col min="14158" max="14158" width="0.5703125" style="351" customWidth="1"/>
    <col min="14159" max="14159" width="4.5703125" style="351" customWidth="1"/>
    <col min="14160" max="14160" width="0.5703125" style="351" customWidth="1"/>
    <col min="14161" max="14161" width="4.5703125" style="351" customWidth="1"/>
    <col min="14162" max="14162" width="0.5703125" style="351" customWidth="1"/>
    <col min="14163" max="14163" width="4.5703125" style="351" customWidth="1"/>
    <col min="14164" max="14164" width="0.5703125" style="351" customWidth="1"/>
    <col min="14165" max="14165" width="4.5703125" style="351" customWidth="1"/>
    <col min="14166" max="14166" width="0.5703125" style="351" customWidth="1"/>
    <col min="14167" max="14167" width="4.5703125" style="351" customWidth="1"/>
    <col min="14168" max="14168" width="0.5703125" style="351" customWidth="1"/>
    <col min="14169" max="14169" width="4.5703125" style="351" customWidth="1"/>
    <col min="14170" max="14170" width="0.5703125" style="351" customWidth="1"/>
    <col min="14171" max="14171" width="4.5703125" style="351" customWidth="1"/>
    <col min="14172" max="14172" width="0.5703125" style="351" customWidth="1"/>
    <col min="14173" max="14173" width="4.5703125" style="351" customWidth="1"/>
    <col min="14174" max="14174" width="0.5703125" style="351" customWidth="1"/>
    <col min="14175" max="14175" width="4.5703125" style="351" customWidth="1"/>
    <col min="14176" max="14176" width="0.5703125" style="351" customWidth="1"/>
    <col min="14177" max="14177" width="4.5703125" style="351" customWidth="1"/>
    <col min="14178" max="14178" width="0.5703125" style="351" customWidth="1"/>
    <col min="14179" max="14179" width="4.5703125" style="351" customWidth="1"/>
    <col min="14180" max="14180" width="0.5703125" style="351" customWidth="1"/>
    <col min="14181" max="14181" width="4.5703125" style="351" customWidth="1"/>
    <col min="14182" max="14182" width="0.5703125" style="351" customWidth="1"/>
    <col min="14183" max="14183" width="4.5703125" style="351" customWidth="1"/>
    <col min="14184" max="14184" width="0.5703125" style="351" customWidth="1"/>
    <col min="14185" max="14185" width="4.42578125" style="351" customWidth="1"/>
    <col min="14186" max="14336" width="8" style="351"/>
    <col min="14337" max="14338" width="0" style="351" hidden="1" customWidth="1"/>
    <col min="14339" max="14339" width="7.42578125" style="351" customWidth="1"/>
    <col min="14340" max="14340" width="43.5703125" style="351" bestFit="1" customWidth="1"/>
    <col min="14341" max="14341" width="8.140625" style="351" customWidth="1"/>
    <col min="14342" max="14342" width="7.85546875" style="351" customWidth="1"/>
    <col min="14343" max="14343" width="1.5703125" style="351" customWidth="1"/>
    <col min="14344" max="14344" width="6" style="351" customWidth="1"/>
    <col min="14345" max="14345" width="1.5703125" style="351" customWidth="1"/>
    <col min="14346" max="14346" width="6.140625" style="351" customWidth="1"/>
    <col min="14347" max="14347" width="1.5703125" style="351" customWidth="1"/>
    <col min="14348" max="14348" width="6.140625" style="351" customWidth="1"/>
    <col min="14349" max="14349" width="1.5703125" style="351" customWidth="1"/>
    <col min="14350" max="14350" width="6.140625" style="351" customWidth="1"/>
    <col min="14351" max="14351" width="1.5703125" style="351" customWidth="1"/>
    <col min="14352" max="14352" width="6" style="351" customWidth="1"/>
    <col min="14353" max="14353" width="1.5703125" style="351" customWidth="1"/>
    <col min="14354" max="14354" width="6" style="351" customWidth="1"/>
    <col min="14355" max="14355" width="1.5703125" style="351" customWidth="1"/>
    <col min="14356" max="14356" width="6" style="351" customWidth="1"/>
    <col min="14357" max="14357" width="1.5703125" style="351" customWidth="1"/>
    <col min="14358" max="14358" width="6" style="351" customWidth="1"/>
    <col min="14359" max="14359" width="1.5703125" style="351" customWidth="1"/>
    <col min="14360" max="14360" width="6" style="351" customWidth="1"/>
    <col min="14361" max="14361" width="1.5703125" style="351" customWidth="1"/>
    <col min="14362" max="14362" width="6" style="351" customWidth="1"/>
    <col min="14363" max="14363" width="1.5703125" style="351" customWidth="1"/>
    <col min="14364" max="14364" width="4.5703125" style="351" bestFit="1" customWidth="1"/>
    <col min="14365" max="14365" width="1.85546875" style="351" customWidth="1"/>
    <col min="14366" max="14366" width="4.5703125" style="351" bestFit="1" customWidth="1"/>
    <col min="14367" max="14367" width="1.42578125" style="351" bestFit="1" customWidth="1"/>
    <col min="14368" max="14368" width="4.5703125" style="351" bestFit="1" customWidth="1"/>
    <col min="14369" max="14369" width="1.42578125" style="351" bestFit="1" customWidth="1"/>
    <col min="14370" max="14370" width="4.5703125" style="351" bestFit="1" customWidth="1"/>
    <col min="14371" max="14371" width="1.42578125" style="351" bestFit="1" customWidth="1"/>
    <col min="14372" max="14372" width="4.5703125" style="351" bestFit="1" customWidth="1"/>
    <col min="14373" max="14373" width="1.42578125" style="351" bestFit="1" customWidth="1"/>
    <col min="14374" max="14374" width="4.5703125" style="351" bestFit="1" customWidth="1"/>
    <col min="14375" max="14375" width="1.42578125" style="351" bestFit="1" customWidth="1"/>
    <col min="14376" max="14376" width="5.85546875" style="351" bestFit="1" customWidth="1"/>
    <col min="14377" max="14377" width="1.42578125" style="351" bestFit="1" customWidth="1"/>
    <col min="14378" max="14378" width="5.85546875" style="351" bestFit="1" customWidth="1"/>
    <col min="14379" max="14379" width="1.42578125" style="351" bestFit="1" customWidth="1"/>
    <col min="14380" max="14380" width="5.85546875" style="351" bestFit="1" customWidth="1"/>
    <col min="14381" max="14381" width="1.42578125" style="351" bestFit="1" customWidth="1"/>
    <col min="14382" max="14382" width="5.85546875" style="351" bestFit="1" customWidth="1"/>
    <col min="14383" max="14383" width="1.42578125" style="351" bestFit="1" customWidth="1"/>
    <col min="14384" max="14384" width="5.85546875" style="351" bestFit="1" customWidth="1"/>
    <col min="14385" max="14385" width="1.42578125" style="351" bestFit="1" customWidth="1"/>
    <col min="14386" max="14386" width="7" style="351" bestFit="1" customWidth="1"/>
    <col min="14387" max="14387" width="1.5703125" style="351" customWidth="1"/>
    <col min="14388" max="14388" width="5.85546875" style="351" bestFit="1" customWidth="1"/>
    <col min="14389" max="14389" width="1.5703125" style="351" customWidth="1"/>
    <col min="14390" max="14390" width="2.5703125" style="351" customWidth="1"/>
    <col min="14391" max="14391" width="3.85546875" style="351" customWidth="1"/>
    <col min="14392" max="14392" width="3" style="351" customWidth="1"/>
    <col min="14393" max="14393" width="25.85546875" style="351" customWidth="1"/>
    <col min="14394" max="14394" width="6.42578125" style="351" customWidth="1"/>
    <col min="14395" max="14395" width="3.85546875" style="351" customWidth="1"/>
    <col min="14396" max="14396" width="1.42578125" style="351" customWidth="1"/>
    <col min="14397" max="14397" width="4.5703125" style="351" customWidth="1"/>
    <col min="14398" max="14398" width="1" style="351" customWidth="1"/>
    <col min="14399" max="14399" width="4.5703125" style="351" customWidth="1"/>
    <col min="14400" max="14400" width="0.5703125" style="351" customWidth="1"/>
    <col min="14401" max="14401" width="4.5703125" style="351" customWidth="1"/>
    <col min="14402" max="14402" width="0.5703125" style="351" customWidth="1"/>
    <col min="14403" max="14403" width="4.5703125" style="351" customWidth="1"/>
    <col min="14404" max="14404" width="0.5703125" style="351" customWidth="1"/>
    <col min="14405" max="14405" width="4.5703125" style="351" customWidth="1"/>
    <col min="14406" max="14406" width="0.5703125" style="351" customWidth="1"/>
    <col min="14407" max="14407" width="4.5703125" style="351" customWidth="1"/>
    <col min="14408" max="14408" width="0.5703125" style="351" customWidth="1"/>
    <col min="14409" max="14409" width="4.5703125" style="351" customWidth="1"/>
    <col min="14410" max="14410" width="0.5703125" style="351" customWidth="1"/>
    <col min="14411" max="14411" width="4.5703125" style="351" customWidth="1"/>
    <col min="14412" max="14412" width="0.5703125" style="351" customWidth="1"/>
    <col min="14413" max="14413" width="4.5703125" style="351" customWidth="1"/>
    <col min="14414" max="14414" width="0.5703125" style="351" customWidth="1"/>
    <col min="14415" max="14415" width="4.5703125" style="351" customWidth="1"/>
    <col min="14416" max="14416" width="0.5703125" style="351" customWidth="1"/>
    <col min="14417" max="14417" width="4.5703125" style="351" customWidth="1"/>
    <col min="14418" max="14418" width="0.5703125" style="351" customWidth="1"/>
    <col min="14419" max="14419" width="4.5703125" style="351" customWidth="1"/>
    <col min="14420" max="14420" width="0.5703125" style="351" customWidth="1"/>
    <col min="14421" max="14421" width="4.5703125" style="351" customWidth="1"/>
    <col min="14422" max="14422" width="0.5703125" style="351" customWidth="1"/>
    <col min="14423" max="14423" width="4.5703125" style="351" customWidth="1"/>
    <col min="14424" max="14424" width="0.5703125" style="351" customWidth="1"/>
    <col min="14425" max="14425" width="4.5703125" style="351" customWidth="1"/>
    <col min="14426" max="14426" width="0.5703125" style="351" customWidth="1"/>
    <col min="14427" max="14427" width="4.5703125" style="351" customWidth="1"/>
    <col min="14428" max="14428" width="0.5703125" style="351" customWidth="1"/>
    <col min="14429" max="14429" width="4.5703125" style="351" customWidth="1"/>
    <col min="14430" max="14430" width="0.5703125" style="351" customWidth="1"/>
    <col min="14431" max="14431" width="4.5703125" style="351" customWidth="1"/>
    <col min="14432" max="14432" width="0.5703125" style="351" customWidth="1"/>
    <col min="14433" max="14433" width="4.5703125" style="351" customWidth="1"/>
    <col min="14434" max="14434" width="0.5703125" style="351" customWidth="1"/>
    <col min="14435" max="14435" width="4.5703125" style="351" customWidth="1"/>
    <col min="14436" max="14436" width="0.5703125" style="351" customWidth="1"/>
    <col min="14437" max="14437" width="4.5703125" style="351" customWidth="1"/>
    <col min="14438" max="14438" width="0.5703125" style="351" customWidth="1"/>
    <col min="14439" max="14439" width="4.5703125" style="351" customWidth="1"/>
    <col min="14440" max="14440" width="0.5703125" style="351" customWidth="1"/>
    <col min="14441" max="14441" width="4.42578125" style="351" customWidth="1"/>
    <col min="14442" max="14592" width="8" style="351"/>
    <col min="14593" max="14594" width="0" style="351" hidden="1" customWidth="1"/>
    <col min="14595" max="14595" width="7.42578125" style="351" customWidth="1"/>
    <col min="14596" max="14596" width="43.5703125" style="351" bestFit="1" customWidth="1"/>
    <col min="14597" max="14597" width="8.140625" style="351" customWidth="1"/>
    <col min="14598" max="14598" width="7.85546875" style="351" customWidth="1"/>
    <col min="14599" max="14599" width="1.5703125" style="351" customWidth="1"/>
    <col min="14600" max="14600" width="6" style="351" customWidth="1"/>
    <col min="14601" max="14601" width="1.5703125" style="351" customWidth="1"/>
    <col min="14602" max="14602" width="6.140625" style="351" customWidth="1"/>
    <col min="14603" max="14603" width="1.5703125" style="351" customWidth="1"/>
    <col min="14604" max="14604" width="6.140625" style="351" customWidth="1"/>
    <col min="14605" max="14605" width="1.5703125" style="351" customWidth="1"/>
    <col min="14606" max="14606" width="6.140625" style="351" customWidth="1"/>
    <col min="14607" max="14607" width="1.5703125" style="351" customWidth="1"/>
    <col min="14608" max="14608" width="6" style="351" customWidth="1"/>
    <col min="14609" max="14609" width="1.5703125" style="351" customWidth="1"/>
    <col min="14610" max="14610" width="6" style="351" customWidth="1"/>
    <col min="14611" max="14611" width="1.5703125" style="351" customWidth="1"/>
    <col min="14612" max="14612" width="6" style="351" customWidth="1"/>
    <col min="14613" max="14613" width="1.5703125" style="351" customWidth="1"/>
    <col min="14614" max="14614" width="6" style="351" customWidth="1"/>
    <col min="14615" max="14615" width="1.5703125" style="351" customWidth="1"/>
    <col min="14616" max="14616" width="6" style="351" customWidth="1"/>
    <col min="14617" max="14617" width="1.5703125" style="351" customWidth="1"/>
    <col min="14618" max="14618" width="6" style="351" customWidth="1"/>
    <col min="14619" max="14619" width="1.5703125" style="351" customWidth="1"/>
    <col min="14620" max="14620" width="4.5703125" style="351" bestFit="1" customWidth="1"/>
    <col min="14621" max="14621" width="1.85546875" style="351" customWidth="1"/>
    <col min="14622" max="14622" width="4.5703125" style="351" bestFit="1" customWidth="1"/>
    <col min="14623" max="14623" width="1.42578125" style="351" bestFit="1" customWidth="1"/>
    <col min="14624" max="14624" width="4.5703125" style="351" bestFit="1" customWidth="1"/>
    <col min="14625" max="14625" width="1.42578125" style="351" bestFit="1" customWidth="1"/>
    <col min="14626" max="14626" width="4.5703125" style="351" bestFit="1" customWidth="1"/>
    <col min="14627" max="14627" width="1.42578125" style="351" bestFit="1" customWidth="1"/>
    <col min="14628" max="14628" width="4.5703125" style="351" bestFit="1" customWidth="1"/>
    <col min="14629" max="14629" width="1.42578125" style="351" bestFit="1" customWidth="1"/>
    <col min="14630" max="14630" width="4.5703125" style="351" bestFit="1" customWidth="1"/>
    <col min="14631" max="14631" width="1.42578125" style="351" bestFit="1" customWidth="1"/>
    <col min="14632" max="14632" width="5.85546875" style="351" bestFit="1" customWidth="1"/>
    <col min="14633" max="14633" width="1.42578125" style="351" bestFit="1" customWidth="1"/>
    <col min="14634" max="14634" width="5.85546875" style="351" bestFit="1" customWidth="1"/>
    <col min="14635" max="14635" width="1.42578125" style="351" bestFit="1" customWidth="1"/>
    <col min="14636" max="14636" width="5.85546875" style="351" bestFit="1" customWidth="1"/>
    <col min="14637" max="14637" width="1.42578125" style="351" bestFit="1" customWidth="1"/>
    <col min="14638" max="14638" width="5.85546875" style="351" bestFit="1" customWidth="1"/>
    <col min="14639" max="14639" width="1.42578125" style="351" bestFit="1" customWidth="1"/>
    <col min="14640" max="14640" width="5.85546875" style="351" bestFit="1" customWidth="1"/>
    <col min="14641" max="14641" width="1.42578125" style="351" bestFit="1" customWidth="1"/>
    <col min="14642" max="14642" width="7" style="351" bestFit="1" customWidth="1"/>
    <col min="14643" max="14643" width="1.5703125" style="351" customWidth="1"/>
    <col min="14644" max="14644" width="5.85546875" style="351" bestFit="1" customWidth="1"/>
    <col min="14645" max="14645" width="1.5703125" style="351" customWidth="1"/>
    <col min="14646" max="14646" width="2.5703125" style="351" customWidth="1"/>
    <col min="14647" max="14647" width="3.85546875" style="351" customWidth="1"/>
    <col min="14648" max="14648" width="3" style="351" customWidth="1"/>
    <col min="14649" max="14649" width="25.85546875" style="351" customWidth="1"/>
    <col min="14650" max="14650" width="6.42578125" style="351" customWidth="1"/>
    <col min="14651" max="14651" width="3.85546875" style="351" customWidth="1"/>
    <col min="14652" max="14652" width="1.42578125" style="351" customWidth="1"/>
    <col min="14653" max="14653" width="4.5703125" style="351" customWidth="1"/>
    <col min="14654" max="14654" width="1" style="351" customWidth="1"/>
    <col min="14655" max="14655" width="4.5703125" style="351" customWidth="1"/>
    <col min="14656" max="14656" width="0.5703125" style="351" customWidth="1"/>
    <col min="14657" max="14657" width="4.5703125" style="351" customWidth="1"/>
    <col min="14658" max="14658" width="0.5703125" style="351" customWidth="1"/>
    <col min="14659" max="14659" width="4.5703125" style="351" customWidth="1"/>
    <col min="14660" max="14660" width="0.5703125" style="351" customWidth="1"/>
    <col min="14661" max="14661" width="4.5703125" style="351" customWidth="1"/>
    <col min="14662" max="14662" width="0.5703125" style="351" customWidth="1"/>
    <col min="14663" max="14663" width="4.5703125" style="351" customWidth="1"/>
    <col min="14664" max="14664" width="0.5703125" style="351" customWidth="1"/>
    <col min="14665" max="14665" width="4.5703125" style="351" customWidth="1"/>
    <col min="14666" max="14666" width="0.5703125" style="351" customWidth="1"/>
    <col min="14667" max="14667" width="4.5703125" style="351" customWidth="1"/>
    <col min="14668" max="14668" width="0.5703125" style="351" customWidth="1"/>
    <col min="14669" max="14669" width="4.5703125" style="351" customWidth="1"/>
    <col min="14670" max="14670" width="0.5703125" style="351" customWidth="1"/>
    <col min="14671" max="14671" width="4.5703125" style="351" customWidth="1"/>
    <col min="14672" max="14672" width="0.5703125" style="351" customWidth="1"/>
    <col min="14673" max="14673" width="4.5703125" style="351" customWidth="1"/>
    <col min="14674" max="14674" width="0.5703125" style="351" customWidth="1"/>
    <col min="14675" max="14675" width="4.5703125" style="351" customWidth="1"/>
    <col min="14676" max="14676" width="0.5703125" style="351" customWidth="1"/>
    <col min="14677" max="14677" width="4.5703125" style="351" customWidth="1"/>
    <col min="14678" max="14678" width="0.5703125" style="351" customWidth="1"/>
    <col min="14679" max="14679" width="4.5703125" style="351" customWidth="1"/>
    <col min="14680" max="14680" width="0.5703125" style="351" customWidth="1"/>
    <col min="14681" max="14681" width="4.5703125" style="351" customWidth="1"/>
    <col min="14682" max="14682" width="0.5703125" style="351" customWidth="1"/>
    <col min="14683" max="14683" width="4.5703125" style="351" customWidth="1"/>
    <col min="14684" max="14684" width="0.5703125" style="351" customWidth="1"/>
    <col min="14685" max="14685" width="4.5703125" style="351" customWidth="1"/>
    <col min="14686" max="14686" width="0.5703125" style="351" customWidth="1"/>
    <col min="14687" max="14687" width="4.5703125" style="351" customWidth="1"/>
    <col min="14688" max="14688" width="0.5703125" style="351" customWidth="1"/>
    <col min="14689" max="14689" width="4.5703125" style="351" customWidth="1"/>
    <col min="14690" max="14690" width="0.5703125" style="351" customWidth="1"/>
    <col min="14691" max="14691" width="4.5703125" style="351" customWidth="1"/>
    <col min="14692" max="14692" width="0.5703125" style="351" customWidth="1"/>
    <col min="14693" max="14693" width="4.5703125" style="351" customWidth="1"/>
    <col min="14694" max="14694" width="0.5703125" style="351" customWidth="1"/>
    <col min="14695" max="14695" width="4.5703125" style="351" customWidth="1"/>
    <col min="14696" max="14696" width="0.5703125" style="351" customWidth="1"/>
    <col min="14697" max="14697" width="4.42578125" style="351" customWidth="1"/>
    <col min="14698" max="14848" width="8" style="351"/>
    <col min="14849" max="14850" width="0" style="351" hidden="1" customWidth="1"/>
    <col min="14851" max="14851" width="7.42578125" style="351" customWidth="1"/>
    <col min="14852" max="14852" width="43.5703125" style="351" bestFit="1" customWidth="1"/>
    <col min="14853" max="14853" width="8.140625" style="351" customWidth="1"/>
    <col min="14854" max="14854" width="7.85546875" style="351" customWidth="1"/>
    <col min="14855" max="14855" width="1.5703125" style="351" customWidth="1"/>
    <col min="14856" max="14856" width="6" style="351" customWidth="1"/>
    <col min="14857" max="14857" width="1.5703125" style="351" customWidth="1"/>
    <col min="14858" max="14858" width="6.140625" style="351" customWidth="1"/>
    <col min="14859" max="14859" width="1.5703125" style="351" customWidth="1"/>
    <col min="14860" max="14860" width="6.140625" style="351" customWidth="1"/>
    <col min="14861" max="14861" width="1.5703125" style="351" customWidth="1"/>
    <col min="14862" max="14862" width="6.140625" style="351" customWidth="1"/>
    <col min="14863" max="14863" width="1.5703125" style="351" customWidth="1"/>
    <col min="14864" max="14864" width="6" style="351" customWidth="1"/>
    <col min="14865" max="14865" width="1.5703125" style="351" customWidth="1"/>
    <col min="14866" max="14866" width="6" style="351" customWidth="1"/>
    <col min="14867" max="14867" width="1.5703125" style="351" customWidth="1"/>
    <col min="14868" max="14868" width="6" style="351" customWidth="1"/>
    <col min="14869" max="14869" width="1.5703125" style="351" customWidth="1"/>
    <col min="14870" max="14870" width="6" style="351" customWidth="1"/>
    <col min="14871" max="14871" width="1.5703125" style="351" customWidth="1"/>
    <col min="14872" max="14872" width="6" style="351" customWidth="1"/>
    <col min="14873" max="14873" width="1.5703125" style="351" customWidth="1"/>
    <col min="14874" max="14874" width="6" style="351" customWidth="1"/>
    <col min="14875" max="14875" width="1.5703125" style="351" customWidth="1"/>
    <col min="14876" max="14876" width="4.5703125" style="351" bestFit="1" customWidth="1"/>
    <col min="14877" max="14877" width="1.85546875" style="351" customWidth="1"/>
    <col min="14878" max="14878" width="4.5703125" style="351" bestFit="1" customWidth="1"/>
    <col min="14879" max="14879" width="1.42578125" style="351" bestFit="1" customWidth="1"/>
    <col min="14880" max="14880" width="4.5703125" style="351" bestFit="1" customWidth="1"/>
    <col min="14881" max="14881" width="1.42578125" style="351" bestFit="1" customWidth="1"/>
    <col min="14882" max="14882" width="4.5703125" style="351" bestFit="1" customWidth="1"/>
    <col min="14883" max="14883" width="1.42578125" style="351" bestFit="1" customWidth="1"/>
    <col min="14884" max="14884" width="4.5703125" style="351" bestFit="1" customWidth="1"/>
    <col min="14885" max="14885" width="1.42578125" style="351" bestFit="1" customWidth="1"/>
    <col min="14886" max="14886" width="4.5703125" style="351" bestFit="1" customWidth="1"/>
    <col min="14887" max="14887" width="1.42578125" style="351" bestFit="1" customWidth="1"/>
    <col min="14888" max="14888" width="5.85546875" style="351" bestFit="1" customWidth="1"/>
    <col min="14889" max="14889" width="1.42578125" style="351" bestFit="1" customWidth="1"/>
    <col min="14890" max="14890" width="5.85546875" style="351" bestFit="1" customWidth="1"/>
    <col min="14891" max="14891" width="1.42578125" style="351" bestFit="1" customWidth="1"/>
    <col min="14892" max="14892" width="5.85546875" style="351" bestFit="1" customWidth="1"/>
    <col min="14893" max="14893" width="1.42578125" style="351" bestFit="1" customWidth="1"/>
    <col min="14894" max="14894" width="5.85546875" style="351" bestFit="1" customWidth="1"/>
    <col min="14895" max="14895" width="1.42578125" style="351" bestFit="1" customWidth="1"/>
    <col min="14896" max="14896" width="5.85546875" style="351" bestFit="1" customWidth="1"/>
    <col min="14897" max="14897" width="1.42578125" style="351" bestFit="1" customWidth="1"/>
    <col min="14898" max="14898" width="7" style="351" bestFit="1" customWidth="1"/>
    <col min="14899" max="14899" width="1.5703125" style="351" customWidth="1"/>
    <col min="14900" max="14900" width="5.85546875" style="351" bestFit="1" customWidth="1"/>
    <col min="14901" max="14901" width="1.5703125" style="351" customWidth="1"/>
    <col min="14902" max="14902" width="2.5703125" style="351" customWidth="1"/>
    <col min="14903" max="14903" width="3.85546875" style="351" customWidth="1"/>
    <col min="14904" max="14904" width="3" style="351" customWidth="1"/>
    <col min="14905" max="14905" width="25.85546875" style="351" customWidth="1"/>
    <col min="14906" max="14906" width="6.42578125" style="351" customWidth="1"/>
    <col min="14907" max="14907" width="3.85546875" style="351" customWidth="1"/>
    <col min="14908" max="14908" width="1.42578125" style="351" customWidth="1"/>
    <col min="14909" max="14909" width="4.5703125" style="351" customWidth="1"/>
    <col min="14910" max="14910" width="1" style="351" customWidth="1"/>
    <col min="14911" max="14911" width="4.5703125" style="351" customWidth="1"/>
    <col min="14912" max="14912" width="0.5703125" style="351" customWidth="1"/>
    <col min="14913" max="14913" width="4.5703125" style="351" customWidth="1"/>
    <col min="14914" max="14914" width="0.5703125" style="351" customWidth="1"/>
    <col min="14915" max="14915" width="4.5703125" style="351" customWidth="1"/>
    <col min="14916" max="14916" width="0.5703125" style="351" customWidth="1"/>
    <col min="14917" max="14917" width="4.5703125" style="351" customWidth="1"/>
    <col min="14918" max="14918" width="0.5703125" style="351" customWidth="1"/>
    <col min="14919" max="14919" width="4.5703125" style="351" customWidth="1"/>
    <col min="14920" max="14920" width="0.5703125" style="351" customWidth="1"/>
    <col min="14921" max="14921" width="4.5703125" style="351" customWidth="1"/>
    <col min="14922" max="14922" width="0.5703125" style="351" customWidth="1"/>
    <col min="14923" max="14923" width="4.5703125" style="351" customWidth="1"/>
    <col min="14924" max="14924" width="0.5703125" style="351" customWidth="1"/>
    <col min="14925" max="14925" width="4.5703125" style="351" customWidth="1"/>
    <col min="14926" max="14926" width="0.5703125" style="351" customWidth="1"/>
    <col min="14927" max="14927" width="4.5703125" style="351" customWidth="1"/>
    <col min="14928" max="14928" width="0.5703125" style="351" customWidth="1"/>
    <col min="14929" max="14929" width="4.5703125" style="351" customWidth="1"/>
    <col min="14930" max="14930" width="0.5703125" style="351" customWidth="1"/>
    <col min="14931" max="14931" width="4.5703125" style="351" customWidth="1"/>
    <col min="14932" max="14932" width="0.5703125" style="351" customWidth="1"/>
    <col min="14933" max="14933" width="4.5703125" style="351" customWidth="1"/>
    <col min="14934" max="14934" width="0.5703125" style="351" customWidth="1"/>
    <col min="14935" max="14935" width="4.5703125" style="351" customWidth="1"/>
    <col min="14936" max="14936" width="0.5703125" style="351" customWidth="1"/>
    <col min="14937" max="14937" width="4.5703125" style="351" customWidth="1"/>
    <col min="14938" max="14938" width="0.5703125" style="351" customWidth="1"/>
    <col min="14939" max="14939" width="4.5703125" style="351" customWidth="1"/>
    <col min="14940" max="14940" width="0.5703125" style="351" customWidth="1"/>
    <col min="14941" max="14941" width="4.5703125" style="351" customWidth="1"/>
    <col min="14942" max="14942" width="0.5703125" style="351" customWidth="1"/>
    <col min="14943" max="14943" width="4.5703125" style="351" customWidth="1"/>
    <col min="14944" max="14944" width="0.5703125" style="351" customWidth="1"/>
    <col min="14945" max="14945" width="4.5703125" style="351" customWidth="1"/>
    <col min="14946" max="14946" width="0.5703125" style="351" customWidth="1"/>
    <col min="14947" max="14947" width="4.5703125" style="351" customWidth="1"/>
    <col min="14948" max="14948" width="0.5703125" style="351" customWidth="1"/>
    <col min="14949" max="14949" width="4.5703125" style="351" customWidth="1"/>
    <col min="14950" max="14950" width="0.5703125" style="351" customWidth="1"/>
    <col min="14951" max="14951" width="4.5703125" style="351" customWidth="1"/>
    <col min="14952" max="14952" width="0.5703125" style="351" customWidth="1"/>
    <col min="14953" max="14953" width="4.42578125" style="351" customWidth="1"/>
    <col min="14954" max="15104" width="8" style="351"/>
    <col min="15105" max="15106" width="0" style="351" hidden="1" customWidth="1"/>
    <col min="15107" max="15107" width="7.42578125" style="351" customWidth="1"/>
    <col min="15108" max="15108" width="43.5703125" style="351" bestFit="1" customWidth="1"/>
    <col min="15109" max="15109" width="8.140625" style="351" customWidth="1"/>
    <col min="15110" max="15110" width="7.85546875" style="351" customWidth="1"/>
    <col min="15111" max="15111" width="1.5703125" style="351" customWidth="1"/>
    <col min="15112" max="15112" width="6" style="351" customWidth="1"/>
    <col min="15113" max="15113" width="1.5703125" style="351" customWidth="1"/>
    <col min="15114" max="15114" width="6.140625" style="351" customWidth="1"/>
    <col min="15115" max="15115" width="1.5703125" style="351" customWidth="1"/>
    <col min="15116" max="15116" width="6.140625" style="351" customWidth="1"/>
    <col min="15117" max="15117" width="1.5703125" style="351" customWidth="1"/>
    <col min="15118" max="15118" width="6.140625" style="351" customWidth="1"/>
    <col min="15119" max="15119" width="1.5703125" style="351" customWidth="1"/>
    <col min="15120" max="15120" width="6" style="351" customWidth="1"/>
    <col min="15121" max="15121" width="1.5703125" style="351" customWidth="1"/>
    <col min="15122" max="15122" width="6" style="351" customWidth="1"/>
    <col min="15123" max="15123" width="1.5703125" style="351" customWidth="1"/>
    <col min="15124" max="15124" width="6" style="351" customWidth="1"/>
    <col min="15125" max="15125" width="1.5703125" style="351" customWidth="1"/>
    <col min="15126" max="15126" width="6" style="351" customWidth="1"/>
    <col min="15127" max="15127" width="1.5703125" style="351" customWidth="1"/>
    <col min="15128" max="15128" width="6" style="351" customWidth="1"/>
    <col min="15129" max="15129" width="1.5703125" style="351" customWidth="1"/>
    <col min="15130" max="15130" width="6" style="351" customWidth="1"/>
    <col min="15131" max="15131" width="1.5703125" style="351" customWidth="1"/>
    <col min="15132" max="15132" width="4.5703125" style="351" bestFit="1" customWidth="1"/>
    <col min="15133" max="15133" width="1.85546875" style="351" customWidth="1"/>
    <col min="15134" max="15134" width="4.5703125" style="351" bestFit="1" customWidth="1"/>
    <col min="15135" max="15135" width="1.42578125" style="351" bestFit="1" customWidth="1"/>
    <col min="15136" max="15136" width="4.5703125" style="351" bestFit="1" customWidth="1"/>
    <col min="15137" max="15137" width="1.42578125" style="351" bestFit="1" customWidth="1"/>
    <col min="15138" max="15138" width="4.5703125" style="351" bestFit="1" customWidth="1"/>
    <col min="15139" max="15139" width="1.42578125" style="351" bestFit="1" customWidth="1"/>
    <col min="15140" max="15140" width="4.5703125" style="351" bestFit="1" customWidth="1"/>
    <col min="15141" max="15141" width="1.42578125" style="351" bestFit="1" customWidth="1"/>
    <col min="15142" max="15142" width="4.5703125" style="351" bestFit="1" customWidth="1"/>
    <col min="15143" max="15143" width="1.42578125" style="351" bestFit="1" customWidth="1"/>
    <col min="15144" max="15144" width="5.85546875" style="351" bestFit="1" customWidth="1"/>
    <col min="15145" max="15145" width="1.42578125" style="351" bestFit="1" customWidth="1"/>
    <col min="15146" max="15146" width="5.85546875" style="351" bestFit="1" customWidth="1"/>
    <col min="15147" max="15147" width="1.42578125" style="351" bestFit="1" customWidth="1"/>
    <col min="15148" max="15148" width="5.85546875" style="351" bestFit="1" customWidth="1"/>
    <col min="15149" max="15149" width="1.42578125" style="351" bestFit="1" customWidth="1"/>
    <col min="15150" max="15150" width="5.85546875" style="351" bestFit="1" customWidth="1"/>
    <col min="15151" max="15151" width="1.42578125" style="351" bestFit="1" customWidth="1"/>
    <col min="15152" max="15152" width="5.85546875" style="351" bestFit="1" customWidth="1"/>
    <col min="15153" max="15153" width="1.42578125" style="351" bestFit="1" customWidth="1"/>
    <col min="15154" max="15154" width="7" style="351" bestFit="1" customWidth="1"/>
    <col min="15155" max="15155" width="1.5703125" style="351" customWidth="1"/>
    <col min="15156" max="15156" width="5.85546875" style="351" bestFit="1" customWidth="1"/>
    <col min="15157" max="15157" width="1.5703125" style="351" customWidth="1"/>
    <col min="15158" max="15158" width="2.5703125" style="351" customWidth="1"/>
    <col min="15159" max="15159" width="3.85546875" style="351" customWidth="1"/>
    <col min="15160" max="15160" width="3" style="351" customWidth="1"/>
    <col min="15161" max="15161" width="25.85546875" style="351" customWidth="1"/>
    <col min="15162" max="15162" width="6.42578125" style="351" customWidth="1"/>
    <col min="15163" max="15163" width="3.85546875" style="351" customWidth="1"/>
    <col min="15164" max="15164" width="1.42578125" style="351" customWidth="1"/>
    <col min="15165" max="15165" width="4.5703125" style="351" customWidth="1"/>
    <col min="15166" max="15166" width="1" style="351" customWidth="1"/>
    <col min="15167" max="15167" width="4.5703125" style="351" customWidth="1"/>
    <col min="15168" max="15168" width="0.5703125" style="351" customWidth="1"/>
    <col min="15169" max="15169" width="4.5703125" style="351" customWidth="1"/>
    <col min="15170" max="15170" width="0.5703125" style="351" customWidth="1"/>
    <col min="15171" max="15171" width="4.5703125" style="351" customWidth="1"/>
    <col min="15172" max="15172" width="0.5703125" style="351" customWidth="1"/>
    <col min="15173" max="15173" width="4.5703125" style="351" customWidth="1"/>
    <col min="15174" max="15174" width="0.5703125" style="351" customWidth="1"/>
    <col min="15175" max="15175" width="4.5703125" style="351" customWidth="1"/>
    <col min="15176" max="15176" width="0.5703125" style="351" customWidth="1"/>
    <col min="15177" max="15177" width="4.5703125" style="351" customWidth="1"/>
    <col min="15178" max="15178" width="0.5703125" style="351" customWidth="1"/>
    <col min="15179" max="15179" width="4.5703125" style="351" customWidth="1"/>
    <col min="15180" max="15180" width="0.5703125" style="351" customWidth="1"/>
    <col min="15181" max="15181" width="4.5703125" style="351" customWidth="1"/>
    <col min="15182" max="15182" width="0.5703125" style="351" customWidth="1"/>
    <col min="15183" max="15183" width="4.5703125" style="351" customWidth="1"/>
    <col min="15184" max="15184" width="0.5703125" style="351" customWidth="1"/>
    <col min="15185" max="15185" width="4.5703125" style="351" customWidth="1"/>
    <col min="15186" max="15186" width="0.5703125" style="351" customWidth="1"/>
    <col min="15187" max="15187" width="4.5703125" style="351" customWidth="1"/>
    <col min="15188" max="15188" width="0.5703125" style="351" customWidth="1"/>
    <col min="15189" max="15189" width="4.5703125" style="351" customWidth="1"/>
    <col min="15190" max="15190" width="0.5703125" style="351" customWidth="1"/>
    <col min="15191" max="15191" width="4.5703125" style="351" customWidth="1"/>
    <col min="15192" max="15192" width="0.5703125" style="351" customWidth="1"/>
    <col min="15193" max="15193" width="4.5703125" style="351" customWidth="1"/>
    <col min="15194" max="15194" width="0.5703125" style="351" customWidth="1"/>
    <col min="15195" max="15195" width="4.5703125" style="351" customWidth="1"/>
    <col min="15196" max="15196" width="0.5703125" style="351" customWidth="1"/>
    <col min="15197" max="15197" width="4.5703125" style="351" customWidth="1"/>
    <col min="15198" max="15198" width="0.5703125" style="351" customWidth="1"/>
    <col min="15199" max="15199" width="4.5703125" style="351" customWidth="1"/>
    <col min="15200" max="15200" width="0.5703125" style="351" customWidth="1"/>
    <col min="15201" max="15201" width="4.5703125" style="351" customWidth="1"/>
    <col min="15202" max="15202" width="0.5703125" style="351" customWidth="1"/>
    <col min="15203" max="15203" width="4.5703125" style="351" customWidth="1"/>
    <col min="15204" max="15204" width="0.5703125" style="351" customWidth="1"/>
    <col min="15205" max="15205" width="4.5703125" style="351" customWidth="1"/>
    <col min="15206" max="15206" width="0.5703125" style="351" customWidth="1"/>
    <col min="15207" max="15207" width="4.5703125" style="351" customWidth="1"/>
    <col min="15208" max="15208" width="0.5703125" style="351" customWidth="1"/>
    <col min="15209" max="15209" width="4.42578125" style="351" customWidth="1"/>
    <col min="15210" max="15360" width="8" style="351"/>
    <col min="15361" max="15362" width="0" style="351" hidden="1" customWidth="1"/>
    <col min="15363" max="15363" width="7.42578125" style="351" customWidth="1"/>
    <col min="15364" max="15364" width="43.5703125" style="351" bestFit="1" customWidth="1"/>
    <col min="15365" max="15365" width="8.140625" style="351" customWidth="1"/>
    <col min="15366" max="15366" width="7.85546875" style="351" customWidth="1"/>
    <col min="15367" max="15367" width="1.5703125" style="351" customWidth="1"/>
    <col min="15368" max="15368" width="6" style="351" customWidth="1"/>
    <col min="15369" max="15369" width="1.5703125" style="351" customWidth="1"/>
    <col min="15370" max="15370" width="6.140625" style="351" customWidth="1"/>
    <col min="15371" max="15371" width="1.5703125" style="351" customWidth="1"/>
    <col min="15372" max="15372" width="6.140625" style="351" customWidth="1"/>
    <col min="15373" max="15373" width="1.5703125" style="351" customWidth="1"/>
    <col min="15374" max="15374" width="6.140625" style="351" customWidth="1"/>
    <col min="15375" max="15375" width="1.5703125" style="351" customWidth="1"/>
    <col min="15376" max="15376" width="6" style="351" customWidth="1"/>
    <col min="15377" max="15377" width="1.5703125" style="351" customWidth="1"/>
    <col min="15378" max="15378" width="6" style="351" customWidth="1"/>
    <col min="15379" max="15379" width="1.5703125" style="351" customWidth="1"/>
    <col min="15380" max="15380" width="6" style="351" customWidth="1"/>
    <col min="15381" max="15381" width="1.5703125" style="351" customWidth="1"/>
    <col min="15382" max="15382" width="6" style="351" customWidth="1"/>
    <col min="15383" max="15383" width="1.5703125" style="351" customWidth="1"/>
    <col min="15384" max="15384" width="6" style="351" customWidth="1"/>
    <col min="15385" max="15385" width="1.5703125" style="351" customWidth="1"/>
    <col min="15386" max="15386" width="6" style="351" customWidth="1"/>
    <col min="15387" max="15387" width="1.5703125" style="351" customWidth="1"/>
    <col min="15388" max="15388" width="4.5703125" style="351" bestFit="1" customWidth="1"/>
    <col min="15389" max="15389" width="1.85546875" style="351" customWidth="1"/>
    <col min="15390" max="15390" width="4.5703125" style="351" bestFit="1" customWidth="1"/>
    <col min="15391" max="15391" width="1.42578125" style="351" bestFit="1" customWidth="1"/>
    <col min="15392" max="15392" width="4.5703125" style="351" bestFit="1" customWidth="1"/>
    <col min="15393" max="15393" width="1.42578125" style="351" bestFit="1" customWidth="1"/>
    <col min="15394" max="15394" width="4.5703125" style="351" bestFit="1" customWidth="1"/>
    <col min="15395" max="15395" width="1.42578125" style="351" bestFit="1" customWidth="1"/>
    <col min="15396" max="15396" width="4.5703125" style="351" bestFit="1" customWidth="1"/>
    <col min="15397" max="15397" width="1.42578125" style="351" bestFit="1" customWidth="1"/>
    <col min="15398" max="15398" width="4.5703125" style="351" bestFit="1" customWidth="1"/>
    <col min="15399" max="15399" width="1.42578125" style="351" bestFit="1" customWidth="1"/>
    <col min="15400" max="15400" width="5.85546875" style="351" bestFit="1" customWidth="1"/>
    <col min="15401" max="15401" width="1.42578125" style="351" bestFit="1" customWidth="1"/>
    <col min="15402" max="15402" width="5.85546875" style="351" bestFit="1" customWidth="1"/>
    <col min="15403" max="15403" width="1.42578125" style="351" bestFit="1" customWidth="1"/>
    <col min="15404" max="15404" width="5.85546875" style="351" bestFit="1" customWidth="1"/>
    <col min="15405" max="15405" width="1.42578125" style="351" bestFit="1" customWidth="1"/>
    <col min="15406" max="15406" width="5.85546875" style="351" bestFit="1" customWidth="1"/>
    <col min="15407" max="15407" width="1.42578125" style="351" bestFit="1" customWidth="1"/>
    <col min="15408" max="15408" width="5.85546875" style="351" bestFit="1" customWidth="1"/>
    <col min="15409" max="15409" width="1.42578125" style="351" bestFit="1" customWidth="1"/>
    <col min="15410" max="15410" width="7" style="351" bestFit="1" customWidth="1"/>
    <col min="15411" max="15411" width="1.5703125" style="351" customWidth="1"/>
    <col min="15412" max="15412" width="5.85546875" style="351" bestFit="1" customWidth="1"/>
    <col min="15413" max="15413" width="1.5703125" style="351" customWidth="1"/>
    <col min="15414" max="15414" width="2.5703125" style="351" customWidth="1"/>
    <col min="15415" max="15415" width="3.85546875" style="351" customWidth="1"/>
    <col min="15416" max="15416" width="3" style="351" customWidth="1"/>
    <col min="15417" max="15417" width="25.85546875" style="351" customWidth="1"/>
    <col min="15418" max="15418" width="6.42578125" style="351" customWidth="1"/>
    <col min="15419" max="15419" width="3.85546875" style="351" customWidth="1"/>
    <col min="15420" max="15420" width="1.42578125" style="351" customWidth="1"/>
    <col min="15421" max="15421" width="4.5703125" style="351" customWidth="1"/>
    <col min="15422" max="15422" width="1" style="351" customWidth="1"/>
    <col min="15423" max="15423" width="4.5703125" style="351" customWidth="1"/>
    <col min="15424" max="15424" width="0.5703125" style="351" customWidth="1"/>
    <col min="15425" max="15425" width="4.5703125" style="351" customWidth="1"/>
    <col min="15426" max="15426" width="0.5703125" style="351" customWidth="1"/>
    <col min="15427" max="15427" width="4.5703125" style="351" customWidth="1"/>
    <col min="15428" max="15428" width="0.5703125" style="351" customWidth="1"/>
    <col min="15429" max="15429" width="4.5703125" style="351" customWidth="1"/>
    <col min="15430" max="15430" width="0.5703125" style="351" customWidth="1"/>
    <col min="15431" max="15431" width="4.5703125" style="351" customWidth="1"/>
    <col min="15432" max="15432" width="0.5703125" style="351" customWidth="1"/>
    <col min="15433" max="15433" width="4.5703125" style="351" customWidth="1"/>
    <col min="15434" max="15434" width="0.5703125" style="351" customWidth="1"/>
    <col min="15435" max="15435" width="4.5703125" style="351" customWidth="1"/>
    <col min="15436" max="15436" width="0.5703125" style="351" customWidth="1"/>
    <col min="15437" max="15437" width="4.5703125" style="351" customWidth="1"/>
    <col min="15438" max="15438" width="0.5703125" style="351" customWidth="1"/>
    <col min="15439" max="15439" width="4.5703125" style="351" customWidth="1"/>
    <col min="15440" max="15440" width="0.5703125" style="351" customWidth="1"/>
    <col min="15441" max="15441" width="4.5703125" style="351" customWidth="1"/>
    <col min="15442" max="15442" width="0.5703125" style="351" customWidth="1"/>
    <col min="15443" max="15443" width="4.5703125" style="351" customWidth="1"/>
    <col min="15444" max="15444" width="0.5703125" style="351" customWidth="1"/>
    <col min="15445" max="15445" width="4.5703125" style="351" customWidth="1"/>
    <col min="15446" max="15446" width="0.5703125" style="351" customWidth="1"/>
    <col min="15447" max="15447" width="4.5703125" style="351" customWidth="1"/>
    <col min="15448" max="15448" width="0.5703125" style="351" customWidth="1"/>
    <col min="15449" max="15449" width="4.5703125" style="351" customWidth="1"/>
    <col min="15450" max="15450" width="0.5703125" style="351" customWidth="1"/>
    <col min="15451" max="15451" width="4.5703125" style="351" customWidth="1"/>
    <col min="15452" max="15452" width="0.5703125" style="351" customWidth="1"/>
    <col min="15453" max="15453" width="4.5703125" style="351" customWidth="1"/>
    <col min="15454" max="15454" width="0.5703125" style="351" customWidth="1"/>
    <col min="15455" max="15455" width="4.5703125" style="351" customWidth="1"/>
    <col min="15456" max="15456" width="0.5703125" style="351" customWidth="1"/>
    <col min="15457" max="15457" width="4.5703125" style="351" customWidth="1"/>
    <col min="15458" max="15458" width="0.5703125" style="351" customWidth="1"/>
    <col min="15459" max="15459" width="4.5703125" style="351" customWidth="1"/>
    <col min="15460" max="15460" width="0.5703125" style="351" customWidth="1"/>
    <col min="15461" max="15461" width="4.5703125" style="351" customWidth="1"/>
    <col min="15462" max="15462" width="0.5703125" style="351" customWidth="1"/>
    <col min="15463" max="15463" width="4.5703125" style="351" customWidth="1"/>
    <col min="15464" max="15464" width="0.5703125" style="351" customWidth="1"/>
    <col min="15465" max="15465" width="4.42578125" style="351" customWidth="1"/>
    <col min="15466" max="15616" width="8" style="351"/>
    <col min="15617" max="15618" width="0" style="351" hidden="1" customWidth="1"/>
    <col min="15619" max="15619" width="7.42578125" style="351" customWidth="1"/>
    <col min="15620" max="15620" width="43.5703125" style="351" bestFit="1" customWidth="1"/>
    <col min="15621" max="15621" width="8.140625" style="351" customWidth="1"/>
    <col min="15622" max="15622" width="7.85546875" style="351" customWidth="1"/>
    <col min="15623" max="15623" width="1.5703125" style="351" customWidth="1"/>
    <col min="15624" max="15624" width="6" style="351" customWidth="1"/>
    <col min="15625" max="15625" width="1.5703125" style="351" customWidth="1"/>
    <col min="15626" max="15626" width="6.140625" style="351" customWidth="1"/>
    <col min="15627" max="15627" width="1.5703125" style="351" customWidth="1"/>
    <col min="15628" max="15628" width="6.140625" style="351" customWidth="1"/>
    <col min="15629" max="15629" width="1.5703125" style="351" customWidth="1"/>
    <col min="15630" max="15630" width="6.140625" style="351" customWidth="1"/>
    <col min="15631" max="15631" width="1.5703125" style="351" customWidth="1"/>
    <col min="15632" max="15632" width="6" style="351" customWidth="1"/>
    <col min="15633" max="15633" width="1.5703125" style="351" customWidth="1"/>
    <col min="15634" max="15634" width="6" style="351" customWidth="1"/>
    <col min="15635" max="15635" width="1.5703125" style="351" customWidth="1"/>
    <col min="15636" max="15636" width="6" style="351" customWidth="1"/>
    <col min="15637" max="15637" width="1.5703125" style="351" customWidth="1"/>
    <col min="15638" max="15638" width="6" style="351" customWidth="1"/>
    <col min="15639" max="15639" width="1.5703125" style="351" customWidth="1"/>
    <col min="15640" max="15640" width="6" style="351" customWidth="1"/>
    <col min="15641" max="15641" width="1.5703125" style="351" customWidth="1"/>
    <col min="15642" max="15642" width="6" style="351" customWidth="1"/>
    <col min="15643" max="15643" width="1.5703125" style="351" customWidth="1"/>
    <col min="15644" max="15644" width="4.5703125" style="351" bestFit="1" customWidth="1"/>
    <col min="15645" max="15645" width="1.85546875" style="351" customWidth="1"/>
    <col min="15646" max="15646" width="4.5703125" style="351" bestFit="1" customWidth="1"/>
    <col min="15647" max="15647" width="1.42578125" style="351" bestFit="1" customWidth="1"/>
    <col min="15648" max="15648" width="4.5703125" style="351" bestFit="1" customWidth="1"/>
    <col min="15649" max="15649" width="1.42578125" style="351" bestFit="1" customWidth="1"/>
    <col min="15650" max="15650" width="4.5703125" style="351" bestFit="1" customWidth="1"/>
    <col min="15651" max="15651" width="1.42578125" style="351" bestFit="1" customWidth="1"/>
    <col min="15652" max="15652" width="4.5703125" style="351" bestFit="1" customWidth="1"/>
    <col min="15653" max="15653" width="1.42578125" style="351" bestFit="1" customWidth="1"/>
    <col min="15654" max="15654" width="4.5703125" style="351" bestFit="1" customWidth="1"/>
    <col min="15655" max="15655" width="1.42578125" style="351" bestFit="1" customWidth="1"/>
    <col min="15656" max="15656" width="5.85546875" style="351" bestFit="1" customWidth="1"/>
    <col min="15657" max="15657" width="1.42578125" style="351" bestFit="1" customWidth="1"/>
    <col min="15658" max="15658" width="5.85546875" style="351" bestFit="1" customWidth="1"/>
    <col min="15659" max="15659" width="1.42578125" style="351" bestFit="1" customWidth="1"/>
    <col min="15660" max="15660" width="5.85546875" style="351" bestFit="1" customWidth="1"/>
    <col min="15661" max="15661" width="1.42578125" style="351" bestFit="1" customWidth="1"/>
    <col min="15662" max="15662" width="5.85546875" style="351" bestFit="1" customWidth="1"/>
    <col min="15663" max="15663" width="1.42578125" style="351" bestFit="1" customWidth="1"/>
    <col min="15664" max="15664" width="5.85546875" style="351" bestFit="1" customWidth="1"/>
    <col min="15665" max="15665" width="1.42578125" style="351" bestFit="1" customWidth="1"/>
    <col min="15666" max="15666" width="7" style="351" bestFit="1" customWidth="1"/>
    <col min="15667" max="15667" width="1.5703125" style="351" customWidth="1"/>
    <col min="15668" max="15668" width="5.85546875" style="351" bestFit="1" customWidth="1"/>
    <col min="15669" max="15669" width="1.5703125" style="351" customWidth="1"/>
    <col min="15670" max="15670" width="2.5703125" style="351" customWidth="1"/>
    <col min="15671" max="15671" width="3.85546875" style="351" customWidth="1"/>
    <col min="15672" max="15672" width="3" style="351" customWidth="1"/>
    <col min="15673" max="15673" width="25.85546875" style="351" customWidth="1"/>
    <col min="15674" max="15674" width="6.42578125" style="351" customWidth="1"/>
    <col min="15675" max="15675" width="3.85546875" style="351" customWidth="1"/>
    <col min="15676" max="15676" width="1.42578125" style="351" customWidth="1"/>
    <col min="15677" max="15677" width="4.5703125" style="351" customWidth="1"/>
    <col min="15678" max="15678" width="1" style="351" customWidth="1"/>
    <col min="15679" max="15679" width="4.5703125" style="351" customWidth="1"/>
    <col min="15680" max="15680" width="0.5703125" style="351" customWidth="1"/>
    <col min="15681" max="15681" width="4.5703125" style="351" customWidth="1"/>
    <col min="15682" max="15682" width="0.5703125" style="351" customWidth="1"/>
    <col min="15683" max="15683" width="4.5703125" style="351" customWidth="1"/>
    <col min="15684" max="15684" width="0.5703125" style="351" customWidth="1"/>
    <col min="15685" max="15685" width="4.5703125" style="351" customWidth="1"/>
    <col min="15686" max="15686" width="0.5703125" style="351" customWidth="1"/>
    <col min="15687" max="15687" width="4.5703125" style="351" customWidth="1"/>
    <col min="15688" max="15688" width="0.5703125" style="351" customWidth="1"/>
    <col min="15689" max="15689" width="4.5703125" style="351" customWidth="1"/>
    <col min="15690" max="15690" width="0.5703125" style="351" customWidth="1"/>
    <col min="15691" max="15691" width="4.5703125" style="351" customWidth="1"/>
    <col min="15692" max="15692" width="0.5703125" style="351" customWidth="1"/>
    <col min="15693" max="15693" width="4.5703125" style="351" customWidth="1"/>
    <col min="15694" max="15694" width="0.5703125" style="351" customWidth="1"/>
    <col min="15695" max="15695" width="4.5703125" style="351" customWidth="1"/>
    <col min="15696" max="15696" width="0.5703125" style="351" customWidth="1"/>
    <col min="15697" max="15697" width="4.5703125" style="351" customWidth="1"/>
    <col min="15698" max="15698" width="0.5703125" style="351" customWidth="1"/>
    <col min="15699" max="15699" width="4.5703125" style="351" customWidth="1"/>
    <col min="15700" max="15700" width="0.5703125" style="351" customWidth="1"/>
    <col min="15701" max="15701" width="4.5703125" style="351" customWidth="1"/>
    <col min="15702" max="15702" width="0.5703125" style="351" customWidth="1"/>
    <col min="15703" max="15703" width="4.5703125" style="351" customWidth="1"/>
    <col min="15704" max="15704" width="0.5703125" style="351" customWidth="1"/>
    <col min="15705" max="15705" width="4.5703125" style="351" customWidth="1"/>
    <col min="15706" max="15706" width="0.5703125" style="351" customWidth="1"/>
    <col min="15707" max="15707" width="4.5703125" style="351" customWidth="1"/>
    <col min="15708" max="15708" width="0.5703125" style="351" customWidth="1"/>
    <col min="15709" max="15709" width="4.5703125" style="351" customWidth="1"/>
    <col min="15710" max="15710" width="0.5703125" style="351" customWidth="1"/>
    <col min="15711" max="15711" width="4.5703125" style="351" customWidth="1"/>
    <col min="15712" max="15712" width="0.5703125" style="351" customWidth="1"/>
    <col min="15713" max="15713" width="4.5703125" style="351" customWidth="1"/>
    <col min="15714" max="15714" width="0.5703125" style="351" customWidth="1"/>
    <col min="15715" max="15715" width="4.5703125" style="351" customWidth="1"/>
    <col min="15716" max="15716" width="0.5703125" style="351" customWidth="1"/>
    <col min="15717" max="15717" width="4.5703125" style="351" customWidth="1"/>
    <col min="15718" max="15718" width="0.5703125" style="351" customWidth="1"/>
    <col min="15719" max="15719" width="4.5703125" style="351" customWidth="1"/>
    <col min="15720" max="15720" width="0.5703125" style="351" customWidth="1"/>
    <col min="15721" max="15721" width="4.42578125" style="351" customWidth="1"/>
    <col min="15722" max="15872" width="8" style="351"/>
    <col min="15873" max="15874" width="0" style="351" hidden="1" customWidth="1"/>
    <col min="15875" max="15875" width="7.42578125" style="351" customWidth="1"/>
    <col min="15876" max="15876" width="43.5703125" style="351" bestFit="1" customWidth="1"/>
    <col min="15877" max="15877" width="8.140625" style="351" customWidth="1"/>
    <col min="15878" max="15878" width="7.85546875" style="351" customWidth="1"/>
    <col min="15879" max="15879" width="1.5703125" style="351" customWidth="1"/>
    <col min="15880" max="15880" width="6" style="351" customWidth="1"/>
    <col min="15881" max="15881" width="1.5703125" style="351" customWidth="1"/>
    <col min="15882" max="15882" width="6.140625" style="351" customWidth="1"/>
    <col min="15883" max="15883" width="1.5703125" style="351" customWidth="1"/>
    <col min="15884" max="15884" width="6.140625" style="351" customWidth="1"/>
    <col min="15885" max="15885" width="1.5703125" style="351" customWidth="1"/>
    <col min="15886" max="15886" width="6.140625" style="351" customWidth="1"/>
    <col min="15887" max="15887" width="1.5703125" style="351" customWidth="1"/>
    <col min="15888" max="15888" width="6" style="351" customWidth="1"/>
    <col min="15889" max="15889" width="1.5703125" style="351" customWidth="1"/>
    <col min="15890" max="15890" width="6" style="351" customWidth="1"/>
    <col min="15891" max="15891" width="1.5703125" style="351" customWidth="1"/>
    <col min="15892" max="15892" width="6" style="351" customWidth="1"/>
    <col min="15893" max="15893" width="1.5703125" style="351" customWidth="1"/>
    <col min="15894" max="15894" width="6" style="351" customWidth="1"/>
    <col min="15895" max="15895" width="1.5703125" style="351" customWidth="1"/>
    <col min="15896" max="15896" width="6" style="351" customWidth="1"/>
    <col min="15897" max="15897" width="1.5703125" style="351" customWidth="1"/>
    <col min="15898" max="15898" width="6" style="351" customWidth="1"/>
    <col min="15899" max="15899" width="1.5703125" style="351" customWidth="1"/>
    <col min="15900" max="15900" width="4.5703125" style="351" bestFit="1" customWidth="1"/>
    <col min="15901" max="15901" width="1.85546875" style="351" customWidth="1"/>
    <col min="15902" max="15902" width="4.5703125" style="351" bestFit="1" customWidth="1"/>
    <col min="15903" max="15903" width="1.42578125" style="351" bestFit="1" customWidth="1"/>
    <col min="15904" max="15904" width="4.5703125" style="351" bestFit="1" customWidth="1"/>
    <col min="15905" max="15905" width="1.42578125" style="351" bestFit="1" customWidth="1"/>
    <col min="15906" max="15906" width="4.5703125" style="351" bestFit="1" customWidth="1"/>
    <col min="15907" max="15907" width="1.42578125" style="351" bestFit="1" customWidth="1"/>
    <col min="15908" max="15908" width="4.5703125" style="351" bestFit="1" customWidth="1"/>
    <col min="15909" max="15909" width="1.42578125" style="351" bestFit="1" customWidth="1"/>
    <col min="15910" max="15910" width="4.5703125" style="351" bestFit="1" customWidth="1"/>
    <col min="15911" max="15911" width="1.42578125" style="351" bestFit="1" customWidth="1"/>
    <col min="15912" max="15912" width="5.85546875" style="351" bestFit="1" customWidth="1"/>
    <col min="15913" max="15913" width="1.42578125" style="351" bestFit="1" customWidth="1"/>
    <col min="15914" max="15914" width="5.85546875" style="351" bestFit="1" customWidth="1"/>
    <col min="15915" max="15915" width="1.42578125" style="351" bestFit="1" customWidth="1"/>
    <col min="15916" max="15916" width="5.85546875" style="351" bestFit="1" customWidth="1"/>
    <col min="15917" max="15917" width="1.42578125" style="351" bestFit="1" customWidth="1"/>
    <col min="15918" max="15918" width="5.85546875" style="351" bestFit="1" customWidth="1"/>
    <col min="15919" max="15919" width="1.42578125" style="351" bestFit="1" customWidth="1"/>
    <col min="15920" max="15920" width="5.85546875" style="351" bestFit="1" customWidth="1"/>
    <col min="15921" max="15921" width="1.42578125" style="351" bestFit="1" customWidth="1"/>
    <col min="15922" max="15922" width="7" style="351" bestFit="1" customWidth="1"/>
    <col min="15923" max="15923" width="1.5703125" style="351" customWidth="1"/>
    <col min="15924" max="15924" width="5.85546875" style="351" bestFit="1" customWidth="1"/>
    <col min="15925" max="15925" width="1.5703125" style="351" customWidth="1"/>
    <col min="15926" max="15926" width="2.5703125" style="351" customWidth="1"/>
    <col min="15927" max="15927" width="3.85546875" style="351" customWidth="1"/>
    <col min="15928" max="15928" width="3" style="351" customWidth="1"/>
    <col min="15929" max="15929" width="25.85546875" style="351" customWidth="1"/>
    <col min="15930" max="15930" width="6.42578125" style="351" customWidth="1"/>
    <col min="15931" max="15931" width="3.85546875" style="351" customWidth="1"/>
    <col min="15932" max="15932" width="1.42578125" style="351" customWidth="1"/>
    <col min="15933" max="15933" width="4.5703125" style="351" customWidth="1"/>
    <col min="15934" max="15934" width="1" style="351" customWidth="1"/>
    <col min="15935" max="15935" width="4.5703125" style="351" customWidth="1"/>
    <col min="15936" max="15936" width="0.5703125" style="351" customWidth="1"/>
    <col min="15937" max="15937" width="4.5703125" style="351" customWidth="1"/>
    <col min="15938" max="15938" width="0.5703125" style="351" customWidth="1"/>
    <col min="15939" max="15939" width="4.5703125" style="351" customWidth="1"/>
    <col min="15940" max="15940" width="0.5703125" style="351" customWidth="1"/>
    <col min="15941" max="15941" width="4.5703125" style="351" customWidth="1"/>
    <col min="15942" max="15942" width="0.5703125" style="351" customWidth="1"/>
    <col min="15943" max="15943" width="4.5703125" style="351" customWidth="1"/>
    <col min="15944" max="15944" width="0.5703125" style="351" customWidth="1"/>
    <col min="15945" max="15945" width="4.5703125" style="351" customWidth="1"/>
    <col min="15946" max="15946" width="0.5703125" style="351" customWidth="1"/>
    <col min="15947" max="15947" width="4.5703125" style="351" customWidth="1"/>
    <col min="15948" max="15948" width="0.5703125" style="351" customWidth="1"/>
    <col min="15949" max="15949" width="4.5703125" style="351" customWidth="1"/>
    <col min="15950" max="15950" width="0.5703125" style="351" customWidth="1"/>
    <col min="15951" max="15951" width="4.5703125" style="351" customWidth="1"/>
    <col min="15952" max="15952" width="0.5703125" style="351" customWidth="1"/>
    <col min="15953" max="15953" width="4.5703125" style="351" customWidth="1"/>
    <col min="15954" max="15954" width="0.5703125" style="351" customWidth="1"/>
    <col min="15955" max="15955" width="4.5703125" style="351" customWidth="1"/>
    <col min="15956" max="15956" width="0.5703125" style="351" customWidth="1"/>
    <col min="15957" max="15957" width="4.5703125" style="351" customWidth="1"/>
    <col min="15958" max="15958" width="0.5703125" style="351" customWidth="1"/>
    <col min="15959" max="15959" width="4.5703125" style="351" customWidth="1"/>
    <col min="15960" max="15960" width="0.5703125" style="351" customWidth="1"/>
    <col min="15961" max="15961" width="4.5703125" style="351" customWidth="1"/>
    <col min="15962" max="15962" width="0.5703125" style="351" customWidth="1"/>
    <col min="15963" max="15963" width="4.5703125" style="351" customWidth="1"/>
    <col min="15964" max="15964" width="0.5703125" style="351" customWidth="1"/>
    <col min="15965" max="15965" width="4.5703125" style="351" customWidth="1"/>
    <col min="15966" max="15966" width="0.5703125" style="351" customWidth="1"/>
    <col min="15967" max="15967" width="4.5703125" style="351" customWidth="1"/>
    <col min="15968" max="15968" width="0.5703125" style="351" customWidth="1"/>
    <col min="15969" max="15969" width="4.5703125" style="351" customWidth="1"/>
    <col min="15970" max="15970" width="0.5703125" style="351" customWidth="1"/>
    <col min="15971" max="15971" width="4.5703125" style="351" customWidth="1"/>
    <col min="15972" max="15972" width="0.5703125" style="351" customWidth="1"/>
    <col min="15973" max="15973" width="4.5703125" style="351" customWidth="1"/>
    <col min="15974" max="15974" width="0.5703125" style="351" customWidth="1"/>
    <col min="15975" max="15975" width="4.5703125" style="351" customWidth="1"/>
    <col min="15976" max="15976" width="0.5703125" style="351" customWidth="1"/>
    <col min="15977" max="15977" width="4.42578125" style="351" customWidth="1"/>
    <col min="15978" max="16128" width="8" style="351"/>
    <col min="16129" max="16130" width="0" style="351" hidden="1" customWidth="1"/>
    <col min="16131" max="16131" width="7.42578125" style="351" customWidth="1"/>
    <col min="16132" max="16132" width="43.5703125" style="351" bestFit="1" customWidth="1"/>
    <col min="16133" max="16133" width="8.140625" style="351" customWidth="1"/>
    <col min="16134" max="16134" width="7.85546875" style="351" customWidth="1"/>
    <col min="16135" max="16135" width="1.5703125" style="351" customWidth="1"/>
    <col min="16136" max="16136" width="6" style="351" customWidth="1"/>
    <col min="16137" max="16137" width="1.5703125" style="351" customWidth="1"/>
    <col min="16138" max="16138" width="6.140625" style="351" customWidth="1"/>
    <col min="16139" max="16139" width="1.5703125" style="351" customWidth="1"/>
    <col min="16140" max="16140" width="6.140625" style="351" customWidth="1"/>
    <col min="16141" max="16141" width="1.5703125" style="351" customWidth="1"/>
    <col min="16142" max="16142" width="6.140625" style="351" customWidth="1"/>
    <col min="16143" max="16143" width="1.5703125" style="351" customWidth="1"/>
    <col min="16144" max="16144" width="6" style="351" customWidth="1"/>
    <col min="16145" max="16145" width="1.5703125" style="351" customWidth="1"/>
    <col min="16146" max="16146" width="6" style="351" customWidth="1"/>
    <col min="16147" max="16147" width="1.5703125" style="351" customWidth="1"/>
    <col min="16148" max="16148" width="6" style="351" customWidth="1"/>
    <col min="16149" max="16149" width="1.5703125" style="351" customWidth="1"/>
    <col min="16150" max="16150" width="6" style="351" customWidth="1"/>
    <col min="16151" max="16151" width="1.5703125" style="351" customWidth="1"/>
    <col min="16152" max="16152" width="6" style="351" customWidth="1"/>
    <col min="16153" max="16153" width="1.5703125" style="351" customWidth="1"/>
    <col min="16154" max="16154" width="6" style="351" customWidth="1"/>
    <col min="16155" max="16155" width="1.5703125" style="351" customWidth="1"/>
    <col min="16156" max="16156" width="4.5703125" style="351" bestFit="1" customWidth="1"/>
    <col min="16157" max="16157" width="1.85546875" style="351" customWidth="1"/>
    <col min="16158" max="16158" width="4.5703125" style="351" bestFit="1" customWidth="1"/>
    <col min="16159" max="16159" width="1.42578125" style="351" bestFit="1" customWidth="1"/>
    <col min="16160" max="16160" width="4.5703125" style="351" bestFit="1" customWidth="1"/>
    <col min="16161" max="16161" width="1.42578125" style="351" bestFit="1" customWidth="1"/>
    <col min="16162" max="16162" width="4.5703125" style="351" bestFit="1" customWidth="1"/>
    <col min="16163" max="16163" width="1.42578125" style="351" bestFit="1" customWidth="1"/>
    <col min="16164" max="16164" width="4.5703125" style="351" bestFit="1" customWidth="1"/>
    <col min="16165" max="16165" width="1.42578125" style="351" bestFit="1" customWidth="1"/>
    <col min="16166" max="16166" width="4.5703125" style="351" bestFit="1" customWidth="1"/>
    <col min="16167" max="16167" width="1.42578125" style="351" bestFit="1" customWidth="1"/>
    <col min="16168" max="16168" width="5.85546875" style="351" bestFit="1" customWidth="1"/>
    <col min="16169" max="16169" width="1.42578125" style="351" bestFit="1" customWidth="1"/>
    <col min="16170" max="16170" width="5.85546875" style="351" bestFit="1" customWidth="1"/>
    <col min="16171" max="16171" width="1.42578125" style="351" bestFit="1" customWidth="1"/>
    <col min="16172" max="16172" width="5.85546875" style="351" bestFit="1" customWidth="1"/>
    <col min="16173" max="16173" width="1.42578125" style="351" bestFit="1" customWidth="1"/>
    <col min="16174" max="16174" width="5.85546875" style="351" bestFit="1" customWidth="1"/>
    <col min="16175" max="16175" width="1.42578125" style="351" bestFit="1" customWidth="1"/>
    <col min="16176" max="16176" width="5.85546875" style="351" bestFit="1" customWidth="1"/>
    <col min="16177" max="16177" width="1.42578125" style="351" bestFit="1" customWidth="1"/>
    <col min="16178" max="16178" width="7" style="351" bestFit="1" customWidth="1"/>
    <col min="16179" max="16179" width="1.5703125" style="351" customWidth="1"/>
    <col min="16180" max="16180" width="5.85546875" style="351" bestFit="1" customWidth="1"/>
    <col min="16181" max="16181" width="1.5703125" style="351" customWidth="1"/>
    <col min="16182" max="16182" width="2.5703125" style="351" customWidth="1"/>
    <col min="16183" max="16183" width="3.85546875" style="351" customWidth="1"/>
    <col min="16184" max="16184" width="3" style="351" customWidth="1"/>
    <col min="16185" max="16185" width="25.85546875" style="351" customWidth="1"/>
    <col min="16186" max="16186" width="6.42578125" style="351" customWidth="1"/>
    <col min="16187" max="16187" width="3.85546875" style="351" customWidth="1"/>
    <col min="16188" max="16188" width="1.42578125" style="351" customWidth="1"/>
    <col min="16189" max="16189" width="4.5703125" style="351" customWidth="1"/>
    <col min="16190" max="16190" width="1" style="351" customWidth="1"/>
    <col min="16191" max="16191" width="4.5703125" style="351" customWidth="1"/>
    <col min="16192" max="16192" width="0.5703125" style="351" customWidth="1"/>
    <col min="16193" max="16193" width="4.5703125" style="351" customWidth="1"/>
    <col min="16194" max="16194" width="0.5703125" style="351" customWidth="1"/>
    <col min="16195" max="16195" width="4.5703125" style="351" customWidth="1"/>
    <col min="16196" max="16196" width="0.5703125" style="351" customWidth="1"/>
    <col min="16197" max="16197" width="4.5703125" style="351" customWidth="1"/>
    <col min="16198" max="16198" width="0.5703125" style="351" customWidth="1"/>
    <col min="16199" max="16199" width="4.5703125" style="351" customWidth="1"/>
    <col min="16200" max="16200" width="0.5703125" style="351" customWidth="1"/>
    <col min="16201" max="16201" width="4.5703125" style="351" customWidth="1"/>
    <col min="16202" max="16202" width="0.5703125" style="351" customWidth="1"/>
    <col min="16203" max="16203" width="4.5703125" style="351" customWidth="1"/>
    <col min="16204" max="16204" width="0.5703125" style="351" customWidth="1"/>
    <col min="16205" max="16205" width="4.5703125" style="351" customWidth="1"/>
    <col min="16206" max="16206" width="0.5703125" style="351" customWidth="1"/>
    <col min="16207" max="16207" width="4.5703125" style="351" customWidth="1"/>
    <col min="16208" max="16208" width="0.5703125" style="351" customWidth="1"/>
    <col min="16209" max="16209" width="4.5703125" style="351" customWidth="1"/>
    <col min="16210" max="16210" width="0.5703125" style="351" customWidth="1"/>
    <col min="16211" max="16211" width="4.5703125" style="351" customWidth="1"/>
    <col min="16212" max="16212" width="0.5703125" style="351" customWidth="1"/>
    <col min="16213" max="16213" width="4.5703125" style="351" customWidth="1"/>
    <col min="16214" max="16214" width="0.5703125" style="351" customWidth="1"/>
    <col min="16215" max="16215" width="4.5703125" style="351" customWidth="1"/>
    <col min="16216" max="16216" width="0.5703125" style="351" customWidth="1"/>
    <col min="16217" max="16217" width="4.5703125" style="351" customWidth="1"/>
    <col min="16218" max="16218" width="0.5703125" style="351" customWidth="1"/>
    <col min="16219" max="16219" width="4.5703125" style="351" customWidth="1"/>
    <col min="16220" max="16220" width="0.5703125" style="351" customWidth="1"/>
    <col min="16221" max="16221" width="4.5703125" style="351" customWidth="1"/>
    <col min="16222" max="16222" width="0.5703125" style="351" customWidth="1"/>
    <col min="16223" max="16223" width="4.5703125" style="351" customWidth="1"/>
    <col min="16224" max="16224" width="0.5703125" style="351" customWidth="1"/>
    <col min="16225" max="16225" width="4.5703125" style="351" customWidth="1"/>
    <col min="16226" max="16226" width="0.5703125" style="351" customWidth="1"/>
    <col min="16227" max="16227" width="4.5703125" style="351" customWidth="1"/>
    <col min="16228" max="16228" width="0.5703125" style="351" customWidth="1"/>
    <col min="16229" max="16229" width="4.5703125" style="351" customWidth="1"/>
    <col min="16230" max="16230" width="0.5703125" style="351" customWidth="1"/>
    <col min="16231" max="16231" width="4.5703125" style="351" customWidth="1"/>
    <col min="16232" max="16232" width="0.5703125" style="351" customWidth="1"/>
    <col min="16233" max="16233" width="4.42578125" style="351" customWidth="1"/>
    <col min="16234" max="16384" width="8" style="351"/>
  </cols>
  <sheetData>
    <row r="1" spans="1:144" ht="16.5" customHeight="1" x14ac:dyDescent="0.25">
      <c r="A1" s="584"/>
      <c r="B1" s="308">
        <v>0</v>
      </c>
      <c r="C1" s="309" t="s">
        <v>26</v>
      </c>
      <c r="D1" s="309"/>
      <c r="E1" s="499"/>
      <c r="F1" s="499"/>
      <c r="G1" s="500"/>
      <c r="H1" s="501"/>
      <c r="I1" s="502"/>
      <c r="J1" s="502"/>
      <c r="K1" s="502"/>
      <c r="L1" s="502"/>
      <c r="M1" s="502"/>
      <c r="N1" s="502"/>
      <c r="O1" s="502"/>
      <c r="P1" s="501"/>
      <c r="Q1" s="502"/>
      <c r="R1" s="501"/>
      <c r="S1" s="502"/>
      <c r="T1" s="501"/>
      <c r="U1" s="502"/>
      <c r="V1" s="501"/>
      <c r="W1" s="500"/>
      <c r="X1" s="501"/>
      <c r="Y1" s="500"/>
      <c r="Z1" s="501"/>
      <c r="AA1" s="500"/>
      <c r="AB1" s="501"/>
      <c r="AC1" s="500"/>
      <c r="AD1" s="501"/>
      <c r="AE1" s="500"/>
      <c r="AF1" s="501"/>
      <c r="AG1" s="500"/>
      <c r="AH1" s="501"/>
      <c r="AI1" s="502"/>
      <c r="AJ1" s="501"/>
      <c r="AK1" s="500"/>
      <c r="AL1" s="501"/>
      <c r="AM1" s="500"/>
      <c r="AN1" s="501"/>
      <c r="AO1" s="500"/>
      <c r="AP1" s="500"/>
      <c r="AQ1" s="500"/>
      <c r="AR1" s="500"/>
      <c r="AS1" s="500"/>
      <c r="AT1" s="501"/>
      <c r="AU1" s="726"/>
      <c r="AV1" s="500"/>
      <c r="AW1" s="500"/>
      <c r="AX1" s="501"/>
      <c r="AY1" s="726"/>
      <c r="AZ1" s="501"/>
      <c r="BA1" s="726"/>
      <c r="BB1" s="726"/>
      <c r="BC1" s="350"/>
      <c r="BD1" s="319" t="s">
        <v>291</v>
      </c>
      <c r="DB1" s="890"/>
      <c r="DC1" s="890"/>
      <c r="DD1" s="890"/>
      <c r="DE1" s="890"/>
      <c r="DF1" s="890"/>
      <c r="DG1" s="890"/>
      <c r="DH1" s="890"/>
      <c r="DI1" s="890"/>
      <c r="DJ1" s="890"/>
      <c r="DK1" s="890"/>
      <c r="DL1" s="890"/>
      <c r="DM1" s="890"/>
      <c r="DN1" s="890"/>
      <c r="DO1" s="890"/>
      <c r="DP1" s="890"/>
      <c r="DQ1" s="890"/>
      <c r="DR1" s="890"/>
      <c r="DS1" s="890"/>
      <c r="DT1" s="890"/>
      <c r="DU1" s="890"/>
      <c r="DV1" s="890"/>
      <c r="DW1" s="890"/>
      <c r="DX1" s="890"/>
      <c r="DY1" s="890"/>
      <c r="DZ1" s="890"/>
      <c r="EA1" s="890"/>
      <c r="EB1" s="890"/>
      <c r="EC1" s="890"/>
      <c r="ED1" s="890"/>
      <c r="EE1" s="890"/>
      <c r="EF1" s="890"/>
      <c r="EG1" s="890"/>
      <c r="EH1" s="890"/>
      <c r="EI1" s="890"/>
      <c r="EJ1" s="890"/>
      <c r="EK1" s="890"/>
      <c r="EL1" s="890"/>
      <c r="EM1" s="890"/>
      <c r="EN1" s="890"/>
    </row>
    <row r="2" spans="1:144" ht="6" customHeight="1" x14ac:dyDescent="0.2">
      <c r="A2" s="584"/>
      <c r="C2" s="657"/>
      <c r="D2" s="657"/>
      <c r="E2" s="504"/>
      <c r="F2" s="504"/>
      <c r="G2" s="505"/>
      <c r="H2" s="506"/>
      <c r="I2" s="507"/>
      <c r="J2" s="507"/>
      <c r="K2" s="507"/>
      <c r="L2" s="507"/>
      <c r="M2" s="507"/>
      <c r="N2" s="507"/>
      <c r="O2" s="507"/>
      <c r="P2" s="506"/>
      <c r="Q2" s="507"/>
      <c r="R2" s="506"/>
      <c r="S2" s="507"/>
      <c r="T2" s="506"/>
      <c r="U2" s="507"/>
      <c r="V2" s="506"/>
      <c r="W2" s="508"/>
      <c r="AU2" s="657"/>
      <c r="AY2" s="657"/>
      <c r="BA2" s="657"/>
      <c r="BB2" s="657"/>
      <c r="BC2" s="350"/>
      <c r="DB2" s="890"/>
      <c r="DC2" s="890"/>
      <c r="DD2" s="890"/>
      <c r="DE2" s="890"/>
      <c r="DF2" s="890"/>
      <c r="DG2" s="890"/>
      <c r="DH2" s="890"/>
      <c r="DI2" s="890"/>
      <c r="DJ2" s="890"/>
      <c r="DK2" s="890"/>
      <c r="DL2" s="890"/>
      <c r="DM2" s="890"/>
      <c r="DN2" s="890"/>
      <c r="DO2" s="890"/>
      <c r="DP2" s="890"/>
      <c r="DQ2" s="890"/>
      <c r="DR2" s="890"/>
      <c r="DS2" s="890"/>
      <c r="DT2" s="890"/>
      <c r="DU2" s="890"/>
      <c r="DV2" s="890"/>
      <c r="DW2" s="890"/>
      <c r="DX2" s="890"/>
      <c r="DY2" s="890"/>
      <c r="DZ2" s="890"/>
      <c r="EA2" s="890"/>
      <c r="EB2" s="890"/>
      <c r="EC2" s="890"/>
      <c r="ED2" s="890"/>
      <c r="EE2" s="890"/>
      <c r="EF2" s="890"/>
      <c r="EG2" s="890"/>
      <c r="EH2" s="890"/>
      <c r="EI2" s="890"/>
      <c r="EJ2" s="890"/>
      <c r="EK2" s="890"/>
      <c r="EL2" s="890"/>
      <c r="EM2" s="890"/>
      <c r="EN2" s="890"/>
    </row>
    <row r="3" spans="1:144" s="533" customFormat="1" ht="17.25" customHeight="1" x14ac:dyDescent="0.25">
      <c r="A3" s="447"/>
      <c r="B3" s="447">
        <v>188</v>
      </c>
      <c r="C3" s="509" t="s">
        <v>292</v>
      </c>
      <c r="D3" s="510" t="s">
        <v>293</v>
      </c>
      <c r="E3" s="511"/>
      <c r="F3" s="512"/>
      <c r="G3" s="513"/>
      <c r="H3" s="514"/>
      <c r="I3" s="515"/>
      <c r="J3" s="515"/>
      <c r="K3" s="515"/>
      <c r="L3" s="515"/>
      <c r="M3" s="515"/>
      <c r="N3" s="515"/>
      <c r="O3" s="515"/>
      <c r="P3" s="514"/>
      <c r="Q3" s="515"/>
      <c r="R3" s="514"/>
      <c r="S3" s="515"/>
      <c r="T3" s="514"/>
      <c r="U3" s="515"/>
      <c r="V3" s="514"/>
      <c r="W3" s="513"/>
      <c r="X3" s="514"/>
      <c r="Y3" s="516"/>
      <c r="Z3" s="517"/>
      <c r="AA3" s="516"/>
      <c r="AB3" s="518"/>
      <c r="AC3" s="509" t="s">
        <v>294</v>
      </c>
      <c r="AD3" s="519"/>
      <c r="AE3" s="520"/>
      <c r="AF3" s="519"/>
      <c r="AG3" s="521"/>
      <c r="AH3" s="519"/>
      <c r="AI3" s="513"/>
      <c r="AJ3" s="794" t="s">
        <v>549</v>
      </c>
      <c r="AK3" s="513"/>
      <c r="AL3" s="514"/>
      <c r="AM3" s="513"/>
      <c r="AN3" s="514"/>
      <c r="AO3" s="522"/>
      <c r="AP3" s="522"/>
      <c r="AQ3" s="522"/>
      <c r="AR3" s="522"/>
      <c r="AS3" s="522"/>
      <c r="AT3" s="523"/>
      <c r="AU3" s="523"/>
      <c r="AV3" s="522"/>
      <c r="AW3" s="522"/>
      <c r="AX3" s="523"/>
      <c r="AY3" s="523"/>
      <c r="AZ3" s="523"/>
      <c r="BA3" s="523"/>
      <c r="BB3" s="523"/>
      <c r="BC3" s="524"/>
      <c r="BD3" s="525" t="s">
        <v>296</v>
      </c>
      <c r="BE3" s="526"/>
      <c r="BF3" s="527"/>
      <c r="BG3" s="528"/>
      <c r="BH3" s="528"/>
      <c r="BI3" s="529"/>
      <c r="BJ3" s="529"/>
      <c r="BK3" s="529"/>
      <c r="BL3" s="529"/>
      <c r="BM3" s="529"/>
      <c r="BN3" s="529"/>
      <c r="BO3" s="529"/>
      <c r="BP3" s="529"/>
      <c r="BQ3" s="529"/>
      <c r="BR3" s="529"/>
      <c r="BS3" s="530"/>
      <c r="BT3" s="530"/>
      <c r="BU3" s="530"/>
      <c r="BV3" s="530"/>
      <c r="BW3" s="530"/>
      <c r="BX3" s="530"/>
      <c r="BY3" s="531"/>
      <c r="BZ3" s="531"/>
      <c r="CA3" s="527"/>
      <c r="CB3" s="527"/>
      <c r="CC3" s="527"/>
      <c r="CD3" s="527"/>
      <c r="CE3" s="527"/>
      <c r="CF3" s="527"/>
      <c r="CG3" s="531"/>
      <c r="CH3" s="531"/>
      <c r="CI3" s="527"/>
      <c r="CJ3" s="527"/>
      <c r="CK3" s="527"/>
      <c r="CL3" s="527"/>
      <c r="CM3" s="527"/>
      <c r="CN3" s="527"/>
      <c r="CO3" s="527"/>
      <c r="CP3" s="527"/>
      <c r="CQ3" s="527"/>
      <c r="CR3" s="527"/>
      <c r="CS3" s="527"/>
      <c r="CT3" s="527"/>
      <c r="CU3" s="527"/>
      <c r="CV3" s="527"/>
      <c r="CW3" s="527"/>
      <c r="CX3" s="527"/>
      <c r="CY3" s="527"/>
      <c r="CZ3" s="527"/>
      <c r="DA3" s="527"/>
      <c r="DB3" s="532"/>
      <c r="DC3" s="532"/>
      <c r="DD3" s="532"/>
      <c r="DE3" s="532"/>
      <c r="DF3" s="532"/>
      <c r="DG3" s="532"/>
      <c r="DH3" s="532"/>
      <c r="DI3" s="532"/>
      <c r="DJ3" s="532"/>
      <c r="DK3" s="532"/>
      <c r="DL3" s="532"/>
      <c r="DM3" s="532"/>
      <c r="DN3" s="532"/>
      <c r="DO3" s="532"/>
      <c r="DP3" s="532"/>
      <c r="DQ3" s="532"/>
      <c r="DR3" s="532"/>
      <c r="DS3" s="532"/>
      <c r="DT3" s="532"/>
      <c r="DU3" s="532"/>
      <c r="DV3" s="532"/>
      <c r="DW3" s="532"/>
      <c r="DX3" s="532"/>
      <c r="DY3" s="532"/>
      <c r="DZ3" s="532"/>
      <c r="EA3" s="532"/>
      <c r="EB3" s="532"/>
      <c r="EC3" s="532"/>
      <c r="ED3" s="532"/>
      <c r="EE3" s="532"/>
      <c r="EF3" s="532"/>
      <c r="EG3" s="532"/>
      <c r="EH3" s="532"/>
      <c r="EI3" s="532"/>
      <c r="EJ3" s="532"/>
      <c r="EK3" s="532"/>
      <c r="EL3" s="532"/>
      <c r="EM3" s="532"/>
      <c r="EN3" s="532"/>
    </row>
    <row r="4" spans="1:144" ht="3" customHeight="1" x14ac:dyDescent="0.2">
      <c r="A4" s="584"/>
      <c r="C4" s="657"/>
      <c r="D4" s="657"/>
      <c r="E4" s="534"/>
      <c r="F4" s="534"/>
      <c r="Z4" s="535"/>
      <c r="AA4" s="508"/>
      <c r="AB4" s="535"/>
      <c r="AK4" s="505"/>
      <c r="AL4" s="506"/>
      <c r="AU4" s="657"/>
      <c r="AY4" s="657"/>
      <c r="BA4" s="657"/>
      <c r="BB4" s="889"/>
      <c r="BC4" s="350"/>
      <c r="BD4" s="493"/>
      <c r="BE4" s="493"/>
      <c r="DB4" s="890"/>
      <c r="DC4" s="890"/>
      <c r="DD4" s="890"/>
      <c r="DE4" s="890"/>
      <c r="DF4" s="890"/>
      <c r="DG4" s="890"/>
      <c r="DH4" s="890"/>
      <c r="DI4" s="890"/>
      <c r="DJ4" s="890"/>
      <c r="DK4" s="890"/>
      <c r="DL4" s="890"/>
      <c r="DM4" s="890"/>
      <c r="DN4" s="890"/>
      <c r="DO4" s="890"/>
      <c r="DP4" s="890"/>
      <c r="DQ4" s="890"/>
      <c r="DR4" s="890"/>
      <c r="DS4" s="890"/>
      <c r="DT4" s="890"/>
      <c r="DU4" s="890"/>
      <c r="DV4" s="890"/>
      <c r="DW4" s="890"/>
      <c r="DX4" s="890"/>
      <c r="DY4" s="890"/>
      <c r="DZ4" s="890"/>
      <c r="EA4" s="890"/>
      <c r="EB4" s="890"/>
      <c r="EC4" s="890"/>
      <c r="ED4" s="890"/>
      <c r="EE4" s="890"/>
      <c r="EF4" s="890"/>
      <c r="EG4" s="890"/>
      <c r="EH4" s="890"/>
      <c r="EI4" s="890"/>
      <c r="EJ4" s="890"/>
      <c r="EK4" s="890"/>
      <c r="EL4" s="890"/>
      <c r="EM4" s="890"/>
      <c r="EN4" s="890"/>
    </row>
    <row r="5" spans="1:144" ht="17.25" customHeight="1" x14ac:dyDescent="0.25">
      <c r="A5" s="584"/>
      <c r="B5" s="363">
        <v>23</v>
      </c>
      <c r="C5" s="1005" t="s">
        <v>60</v>
      </c>
      <c r="D5" s="1005"/>
      <c r="E5" s="1006"/>
      <c r="F5" s="1006"/>
      <c r="G5" s="1006"/>
      <c r="H5" s="1007"/>
      <c r="I5" s="1007"/>
      <c r="J5" s="1007"/>
      <c r="K5" s="1007"/>
      <c r="L5" s="1007"/>
      <c r="M5" s="1007"/>
      <c r="N5" s="1007"/>
      <c r="O5" s="1007"/>
      <c r="P5" s="1007"/>
      <c r="Q5" s="1007"/>
      <c r="R5" s="1007"/>
      <c r="S5" s="1007"/>
      <c r="T5" s="1007"/>
      <c r="U5" s="1007"/>
      <c r="V5" s="1007"/>
      <c r="W5" s="1006"/>
      <c r="X5" s="1007"/>
      <c r="Y5" s="1006"/>
      <c r="Z5" s="1007"/>
      <c r="AA5" s="1006"/>
      <c r="AB5" s="1007"/>
      <c r="AC5" s="1006"/>
      <c r="AD5" s="1007"/>
      <c r="AE5" s="1006"/>
      <c r="AF5" s="1007"/>
      <c r="AG5" s="1006"/>
      <c r="AH5" s="1007"/>
      <c r="AI5" s="1007"/>
      <c r="AJ5" s="1007"/>
      <c r="AK5" s="1006"/>
      <c r="AL5" s="1007"/>
      <c r="AM5" s="1006"/>
      <c r="AN5" s="536"/>
      <c r="AO5" s="537"/>
      <c r="AP5" s="537"/>
      <c r="AQ5" s="537"/>
      <c r="AR5" s="537"/>
      <c r="AS5" s="537"/>
      <c r="AT5" s="536"/>
      <c r="AU5" s="663"/>
      <c r="AV5" s="537"/>
      <c r="AW5" s="537"/>
      <c r="AX5" s="536"/>
      <c r="AY5" s="663"/>
      <c r="AZ5" s="536"/>
      <c r="BA5" s="663"/>
      <c r="BB5" s="663"/>
      <c r="BC5" s="350"/>
      <c r="BD5" s="538" t="s">
        <v>297</v>
      </c>
      <c r="BE5" s="493"/>
      <c r="DB5" s="890"/>
      <c r="DC5" s="890"/>
      <c r="DD5" s="890"/>
      <c r="DE5" s="890"/>
      <c r="DF5" s="890"/>
      <c r="DG5" s="890"/>
      <c r="DH5" s="890"/>
      <c r="DI5" s="890"/>
      <c r="DJ5" s="890"/>
      <c r="DK5" s="890"/>
      <c r="DL5" s="890"/>
      <c r="DM5" s="890"/>
      <c r="DN5" s="890"/>
      <c r="DO5" s="890"/>
      <c r="DP5" s="890"/>
      <c r="DQ5" s="890"/>
      <c r="DR5" s="890"/>
      <c r="DS5" s="890"/>
      <c r="DT5" s="890"/>
      <c r="DU5" s="890"/>
      <c r="DV5" s="890"/>
      <c r="DW5" s="890"/>
      <c r="DX5" s="890"/>
      <c r="DY5" s="890"/>
      <c r="DZ5" s="890"/>
      <c r="EA5" s="890"/>
      <c r="EB5" s="890"/>
      <c r="EC5" s="890"/>
      <c r="ED5" s="890"/>
      <c r="EE5" s="890"/>
      <c r="EF5" s="890"/>
      <c r="EG5" s="890"/>
      <c r="EH5" s="890"/>
      <c r="EI5" s="890"/>
      <c r="EJ5" s="890"/>
      <c r="EK5" s="890"/>
      <c r="EL5" s="890"/>
      <c r="EM5" s="890"/>
      <c r="EN5" s="890"/>
    </row>
    <row r="6" spans="1:144" ht="18" customHeight="1" x14ac:dyDescent="0.25">
      <c r="A6" s="584"/>
      <c r="C6" s="657"/>
      <c r="D6" s="657"/>
      <c r="E6" s="539"/>
      <c r="F6" s="540" t="s">
        <v>299</v>
      </c>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J6" s="541"/>
      <c r="AK6" s="542"/>
      <c r="AL6" s="541"/>
      <c r="AN6" s="541"/>
      <c r="AO6" s="543"/>
      <c r="AP6" s="543"/>
      <c r="AQ6" s="543"/>
      <c r="AR6" s="543"/>
      <c r="AS6" s="543"/>
      <c r="AT6" s="871"/>
      <c r="AU6" s="657"/>
      <c r="AV6" s="543"/>
      <c r="AW6" s="543"/>
      <c r="AX6" s="871"/>
      <c r="AY6" s="657"/>
      <c r="AZ6" s="871"/>
      <c r="BA6" s="657"/>
      <c r="BB6" s="871"/>
      <c r="BC6" s="350"/>
      <c r="BD6" s="544" t="s">
        <v>300</v>
      </c>
      <c r="BE6" s="493"/>
      <c r="DB6" s="890"/>
      <c r="DC6" s="890"/>
      <c r="DD6" s="890"/>
      <c r="DE6" s="890"/>
      <c r="DF6" s="890"/>
      <c r="DG6" s="890"/>
      <c r="DH6" s="890"/>
      <c r="DI6" s="890"/>
      <c r="DJ6" s="890"/>
      <c r="DK6" s="890"/>
      <c r="DL6" s="890"/>
      <c r="DM6" s="890"/>
      <c r="DN6" s="890"/>
      <c r="DO6" s="890"/>
      <c r="DP6" s="890"/>
      <c r="DQ6" s="890"/>
      <c r="DR6" s="890"/>
      <c r="DS6" s="890"/>
      <c r="DT6" s="890"/>
      <c r="DU6" s="890"/>
      <c r="DV6" s="890"/>
      <c r="DW6" s="890"/>
      <c r="DX6" s="890"/>
      <c r="DY6" s="890"/>
      <c r="DZ6" s="890"/>
      <c r="EA6" s="890"/>
      <c r="EB6" s="890"/>
      <c r="EC6" s="890"/>
      <c r="ED6" s="890"/>
      <c r="EE6" s="890"/>
      <c r="EF6" s="890"/>
      <c r="EG6" s="890"/>
      <c r="EH6" s="890"/>
      <c r="EI6" s="890"/>
      <c r="EJ6" s="890"/>
      <c r="EK6" s="890"/>
      <c r="EL6" s="890"/>
      <c r="EM6" s="890"/>
      <c r="EN6" s="890"/>
    </row>
    <row r="7" spans="1:144" s="371" customFormat="1" ht="21.75" customHeight="1" x14ac:dyDescent="0.25">
      <c r="A7" s="362"/>
      <c r="B7" s="363">
        <v>2</v>
      </c>
      <c r="C7" s="365" t="s">
        <v>307</v>
      </c>
      <c r="D7" s="365" t="s">
        <v>308</v>
      </c>
      <c r="E7" s="365" t="s">
        <v>309</v>
      </c>
      <c r="F7" s="367">
        <v>1990</v>
      </c>
      <c r="G7" s="368"/>
      <c r="H7" s="367">
        <v>1995</v>
      </c>
      <c r="I7" s="368"/>
      <c r="J7" s="367">
        <v>1996</v>
      </c>
      <c r="K7" s="368"/>
      <c r="L7" s="367">
        <v>1997</v>
      </c>
      <c r="M7" s="368"/>
      <c r="N7" s="367">
        <v>1998</v>
      </c>
      <c r="O7" s="368"/>
      <c r="P7" s="367">
        <v>1999</v>
      </c>
      <c r="Q7" s="368"/>
      <c r="R7" s="367">
        <v>2000</v>
      </c>
      <c r="S7" s="368"/>
      <c r="T7" s="367">
        <v>2001</v>
      </c>
      <c r="U7" s="369"/>
      <c r="V7" s="367">
        <v>2002</v>
      </c>
      <c r="W7" s="369"/>
      <c r="X7" s="367">
        <v>2003</v>
      </c>
      <c r="Y7" s="369"/>
      <c r="Z7" s="367">
        <v>2004</v>
      </c>
      <c r="AA7" s="369"/>
      <c r="AB7" s="367">
        <v>2005</v>
      </c>
      <c r="AC7" s="369"/>
      <c r="AD7" s="367">
        <v>2006</v>
      </c>
      <c r="AE7" s="369"/>
      <c r="AF7" s="367">
        <v>2007</v>
      </c>
      <c r="AG7" s="369"/>
      <c r="AH7" s="367">
        <v>2008</v>
      </c>
      <c r="AI7" s="370"/>
      <c r="AJ7" s="367">
        <v>2009</v>
      </c>
      <c r="AK7" s="370"/>
      <c r="AL7" s="367">
        <v>2010</v>
      </c>
      <c r="AM7" s="369"/>
      <c r="AN7" s="367">
        <v>2011</v>
      </c>
      <c r="AO7" s="369"/>
      <c r="AP7" s="367">
        <v>2012</v>
      </c>
      <c r="AQ7" s="369"/>
      <c r="AR7" s="367">
        <v>2013</v>
      </c>
      <c r="AS7" s="369"/>
      <c r="AT7" s="367">
        <v>2014</v>
      </c>
      <c r="AU7" s="369"/>
      <c r="AV7" s="367">
        <v>2015</v>
      </c>
      <c r="AW7" s="369"/>
      <c r="AX7" s="367">
        <v>2016</v>
      </c>
      <c r="AY7" s="369"/>
      <c r="AZ7" s="367">
        <v>2017</v>
      </c>
      <c r="BA7" s="369"/>
      <c r="BC7" s="362"/>
      <c r="BD7" s="365" t="s">
        <v>310</v>
      </c>
      <c r="BE7" s="365" t="s">
        <v>311</v>
      </c>
      <c r="BF7" s="365" t="s">
        <v>312</v>
      </c>
      <c r="BG7" s="364">
        <v>1990</v>
      </c>
      <c r="BH7" s="364"/>
      <c r="BI7" s="365">
        <v>1995</v>
      </c>
      <c r="BJ7" s="365"/>
      <c r="BK7" s="365">
        <v>1996</v>
      </c>
      <c r="BL7" s="365"/>
      <c r="BM7" s="365">
        <v>1997</v>
      </c>
      <c r="BN7" s="365"/>
      <c r="BO7" s="365">
        <v>1998</v>
      </c>
      <c r="BP7" s="365"/>
      <c r="BQ7" s="365">
        <v>1999</v>
      </c>
      <c r="BR7" s="365"/>
      <c r="BS7" s="365">
        <v>2000</v>
      </c>
      <c r="BT7" s="365"/>
      <c r="BU7" s="365">
        <v>2001</v>
      </c>
      <c r="BV7" s="365"/>
      <c r="BW7" s="365">
        <v>2002</v>
      </c>
      <c r="BX7" s="365"/>
      <c r="BY7" s="365">
        <v>2003</v>
      </c>
      <c r="BZ7" s="365"/>
      <c r="CA7" s="365">
        <v>2004</v>
      </c>
      <c r="CB7" s="365"/>
      <c r="CC7" s="365">
        <v>2005</v>
      </c>
      <c r="CD7" s="365"/>
      <c r="CE7" s="365">
        <v>2006</v>
      </c>
      <c r="CF7" s="365"/>
      <c r="CG7" s="365">
        <v>2007</v>
      </c>
      <c r="CH7" s="365"/>
      <c r="CI7" s="365">
        <v>2008</v>
      </c>
      <c r="CJ7" s="365"/>
      <c r="CK7" s="365">
        <v>2009</v>
      </c>
      <c r="CL7" s="365"/>
      <c r="CM7" s="365">
        <v>2010</v>
      </c>
      <c r="CN7" s="365"/>
      <c r="CO7" s="365">
        <v>2011</v>
      </c>
      <c r="CP7" s="365"/>
      <c r="CQ7" s="365">
        <v>2012</v>
      </c>
      <c r="CR7" s="365"/>
      <c r="CS7" s="365">
        <v>2013</v>
      </c>
      <c r="CT7" s="365"/>
      <c r="CU7" s="365">
        <v>2014</v>
      </c>
      <c r="CV7" s="365"/>
      <c r="CW7" s="365">
        <v>2015</v>
      </c>
      <c r="CX7" s="365"/>
      <c r="CY7" s="365">
        <v>2016</v>
      </c>
      <c r="CZ7" s="365"/>
      <c r="DA7" s="365">
        <v>2017</v>
      </c>
      <c r="DB7" s="545"/>
      <c r="DC7" s="545"/>
      <c r="DD7" s="545"/>
      <c r="DE7" s="545"/>
      <c r="DF7" s="545"/>
      <c r="DG7" s="545"/>
      <c r="DH7" s="545"/>
      <c r="DI7" s="545"/>
      <c r="DJ7" s="545"/>
      <c r="DK7" s="545"/>
      <c r="DL7" s="545"/>
      <c r="DM7" s="545"/>
      <c r="DN7" s="545"/>
      <c r="DO7" s="545"/>
      <c r="DP7" s="545"/>
      <c r="DQ7" s="545"/>
      <c r="DR7" s="545"/>
      <c r="DS7" s="545"/>
      <c r="DT7" s="545"/>
      <c r="DU7" s="545"/>
      <c r="DV7" s="545"/>
      <c r="DW7" s="545"/>
      <c r="DX7" s="545"/>
      <c r="DY7" s="545"/>
      <c r="DZ7" s="545"/>
      <c r="EA7" s="545"/>
      <c r="EB7" s="545"/>
      <c r="EC7" s="545"/>
      <c r="ED7" s="545"/>
      <c r="EE7" s="545"/>
      <c r="EF7" s="545"/>
      <c r="EG7" s="545"/>
      <c r="EH7" s="545"/>
      <c r="EI7" s="545"/>
      <c r="EJ7" s="545"/>
      <c r="EK7" s="545"/>
      <c r="EL7" s="545"/>
      <c r="EM7" s="545"/>
      <c r="EN7" s="545"/>
    </row>
    <row r="8" spans="1:144" s="550" customFormat="1" ht="15" customHeight="1" x14ac:dyDescent="0.25">
      <c r="A8" s="362"/>
      <c r="B8" s="546">
        <v>24</v>
      </c>
      <c r="C8" s="378">
        <v>1</v>
      </c>
      <c r="D8" s="547" t="s">
        <v>147</v>
      </c>
      <c r="E8" s="378" t="s">
        <v>316</v>
      </c>
      <c r="F8" s="548"/>
      <c r="G8" s="549"/>
      <c r="H8" s="548"/>
      <c r="I8" s="549"/>
      <c r="J8" s="548"/>
      <c r="K8" s="549"/>
      <c r="L8" s="548"/>
      <c r="M8" s="549"/>
      <c r="N8" s="548"/>
      <c r="O8" s="549"/>
      <c r="P8" s="548"/>
      <c r="Q8" s="549"/>
      <c r="R8" s="548"/>
      <c r="S8" s="549"/>
      <c r="T8" s="548"/>
      <c r="U8" s="549"/>
      <c r="V8" s="548"/>
      <c r="W8" s="549"/>
      <c r="X8" s="548"/>
      <c r="Y8" s="549"/>
      <c r="Z8" s="548"/>
      <c r="AA8" s="549"/>
      <c r="AB8" s="1147">
        <v>134.531982421875</v>
      </c>
      <c r="AC8" s="1148" t="s">
        <v>72</v>
      </c>
      <c r="AD8" s="1149">
        <v>188.76591491699219</v>
      </c>
      <c r="AE8" s="1148" t="s">
        <v>72</v>
      </c>
      <c r="AF8" s="1149">
        <v>240.40084838867188</v>
      </c>
      <c r="AG8" s="1148" t="s">
        <v>72</v>
      </c>
      <c r="AH8" s="1149">
        <v>337.199462890625</v>
      </c>
      <c r="AI8" s="1148" t="s">
        <v>72</v>
      </c>
      <c r="AJ8" s="1149">
        <v>424.47293090820313</v>
      </c>
      <c r="AK8" s="1148" t="s">
        <v>72</v>
      </c>
      <c r="AL8" s="1149">
        <v>771.3853759765625</v>
      </c>
      <c r="AM8" s="1148" t="s">
        <v>72</v>
      </c>
      <c r="AN8" s="1149">
        <v>965.39886474609375</v>
      </c>
      <c r="AO8" s="1148" t="s">
        <v>72</v>
      </c>
      <c r="AP8" s="1149">
        <v>1120.7734375</v>
      </c>
      <c r="AQ8" s="1148" t="s">
        <v>72</v>
      </c>
      <c r="AR8" s="1149">
        <v>1194.876953125</v>
      </c>
      <c r="AS8" s="1148" t="s">
        <v>72</v>
      </c>
      <c r="AT8" s="1149">
        <v>1439.8548583984375</v>
      </c>
      <c r="AU8" s="1148" t="s">
        <v>72</v>
      </c>
      <c r="AV8" s="1149">
        <v>1743.42907714843</v>
      </c>
      <c r="AW8" s="1148" t="s">
        <v>72</v>
      </c>
      <c r="AX8" s="1147">
        <v>2519.0793837522087</v>
      </c>
      <c r="AY8" s="1148" t="s">
        <v>322</v>
      </c>
      <c r="AZ8" s="1147">
        <v>2535.6192224918495</v>
      </c>
      <c r="BA8" s="1150" t="s">
        <v>322</v>
      </c>
      <c r="BC8" s="551"/>
      <c r="BD8" s="552">
        <v>1</v>
      </c>
      <c r="BE8" s="457" t="s">
        <v>550</v>
      </c>
      <c r="BF8" s="384" t="s">
        <v>319</v>
      </c>
      <c r="BG8" s="389" t="s">
        <v>320</v>
      </c>
      <c r="BH8" s="388"/>
      <c r="BI8" s="389" t="str">
        <f>IF(OR(ISBLANK(F8),ISBLANK(H8)),"N/A",IF(ABS((H8-F8)/F8)&gt;1,"&gt; 100%","ok"))</f>
        <v>N/A</v>
      </c>
      <c r="BJ8" s="388"/>
      <c r="BK8" s="389" t="str">
        <f>IF(OR(ISBLANK(H8),ISBLANK(J8)),"N/A",IF(ABS((J8-H8)/H8)&gt;0.25,"&gt; 25%","ok"))</f>
        <v>N/A</v>
      </c>
      <c r="BL8" s="389"/>
      <c r="BM8" s="389" t="str">
        <f>IF(OR(ISBLANK(J8),ISBLANK(L8)),"N/A",IF(ABS((L8-J8)/J8)&gt;0.25,"&gt; 25%","ok"))</f>
        <v>N/A</v>
      </c>
      <c r="BN8" s="389"/>
      <c r="BO8" s="389" t="str">
        <f>IF(OR(ISBLANK(L8),ISBLANK(N8)),"N/A",IF(ABS((N8-L8)/L8)&gt;0.25,"&gt; 25%","ok"))</f>
        <v>N/A</v>
      </c>
      <c r="BP8" s="389"/>
      <c r="BQ8" s="389" t="str">
        <f>IF(OR(ISBLANK(N8),ISBLANK(P8)),"N/A",IF(ABS((P8-N8)/N8)&gt;0.25,"&gt; 25%","ok"))</f>
        <v>N/A</v>
      </c>
      <c r="BR8" s="389"/>
      <c r="BS8" s="389" t="str">
        <f>IF(OR(ISBLANK(P8),ISBLANK(R8)),"N/A",IF(ABS((R8-P8)/P8)&gt;0.25,"&gt; 25%","ok"))</f>
        <v>N/A</v>
      </c>
      <c r="BT8" s="389"/>
      <c r="BU8" s="389" t="str">
        <f>IF(OR(ISBLANK(R8),ISBLANK(T8)),"N/A",IF(ABS((T8-R8)/R8)&gt;0.25,"&gt; 25%","ok"))</f>
        <v>N/A</v>
      </c>
      <c r="BV8" s="389"/>
      <c r="BW8" s="389" t="str">
        <f>IF(OR(ISBLANK(T8),ISBLANK(V8)),"N/A",IF(ABS((V8-T8)/T8)&gt;0.25,"&gt; 25%","ok"))</f>
        <v>N/A</v>
      </c>
      <c r="BX8" s="389"/>
      <c r="BY8" s="389" t="str">
        <f>IF(OR(ISBLANK(V8),ISBLANK(X8)),"N/A",IF(ABS((X8-V8)/V8)&gt;0.25,"&gt; 25%","ok"))</f>
        <v>N/A</v>
      </c>
      <c r="BZ8" s="389"/>
      <c r="CA8" s="389" t="str">
        <f>IF(OR(ISBLANK(X8),ISBLANK(Z8)),"N/A",IF(ABS((Z8-X8)/X8)&gt;0.25,"&gt; 25%","ok"))</f>
        <v>N/A</v>
      </c>
      <c r="CB8" s="389"/>
      <c r="CC8" s="389" t="str">
        <f>IF(OR(ISBLANK(Z8),ISBLANK(AB9)),"N/A",IF(ABS((AB9-Z8)/Z8)&gt;0.25,"&gt; 25%","ok"))</f>
        <v>N/A</v>
      </c>
      <c r="CD8" s="389"/>
      <c r="CE8" s="389" t="str">
        <f>IF(OR(ISBLANK(AB9),ISBLANK(AD9)),"N/A",IF(ABS((AD9-AB9)/AB9)&gt;0.25,"&gt; 25%","ok"))</f>
        <v>&gt; 25%</v>
      </c>
      <c r="CF8" s="389"/>
      <c r="CG8" s="389" t="str">
        <f>IF(OR(ISBLANK(AD9),ISBLANK(AF9)),"N/A",IF(ABS((AF9-AD9)/AD9)&gt;0.25,"&gt; 25%","ok"))</f>
        <v>&gt; 25%</v>
      </c>
      <c r="CH8" s="389"/>
      <c r="CI8" s="389" t="str">
        <f>IF(OR(ISBLANK(AF9),ISBLANK(AH9)),"N/A",IF(ABS((AH9-AF9)/AF9)&gt;0.25,"&gt; 25%","ok"))</f>
        <v>&gt; 25%</v>
      </c>
      <c r="CJ8" s="389"/>
      <c r="CK8" s="389" t="str">
        <f>IF(OR(ISBLANK(AH9),ISBLANK(AJ9)),"N/A",IF(ABS((AJ9-AH9)/AH9)&gt;0.25,"&gt; 25%","ok"))</f>
        <v>&gt; 25%</v>
      </c>
      <c r="CL8" s="389"/>
      <c r="CM8" s="389" t="str">
        <f>IF(OR(ISBLANK(AJ9),ISBLANK(AL9)),"N/A",IF(ABS((AL9-AJ9)/AJ9)&gt;0.25,"&gt; 25%","ok"))</f>
        <v>&gt; 25%</v>
      </c>
      <c r="CN8" s="389"/>
      <c r="CO8" s="389" t="str">
        <f>IF(OR(ISBLANK(AL9),ISBLANK(AN9)),"N/A",IF(ABS((AN9-AL9)/AL9)&gt;0.25,"&gt; 25%","ok"))</f>
        <v>ok</v>
      </c>
      <c r="CP8" s="389"/>
      <c r="CQ8" s="389" t="str">
        <f>IF(OR(ISBLANK(AN9),ISBLANK(AP9)),"N/A",IF(ABS((AP9-AN9)/AN9)&gt;0.25,"&gt; 25%","ok"))</f>
        <v>ok</v>
      </c>
      <c r="CR8" s="389"/>
      <c r="CS8" s="389" t="str">
        <f>IF(OR(ISBLANK(AP9),ISBLANK(AR9)),"N/A",IF(ABS((AR9-AP9)/AP9)&gt;0.25,"&gt; 25%","ok"))</f>
        <v>ok</v>
      </c>
      <c r="CT8" s="389"/>
      <c r="CU8" s="389" t="str">
        <f>IF(OR(ISBLANK(AR9),ISBLANK(AT9)),"N/A",IF(ABS((AT9-AR9)/AR9)&gt;0.25,"&gt; 25%","ok"))</f>
        <v>&gt; 25%</v>
      </c>
      <c r="CV8" s="389"/>
      <c r="CW8" s="389" t="str">
        <f>IF(OR(ISBLANK(AT9),ISBLANK(AV9)),"N/A",IF(ABS((AV9-AT9)/AT9)&gt;0.25,"&gt; 25%","ok"))</f>
        <v>ok</v>
      </c>
      <c r="CX8" s="389"/>
      <c r="CY8" s="389" t="str">
        <f>IF(OR(ISBLANK(AV9),ISBLANK(AX8)),"N/A",IF(ABS((AX8-AV9)/AV9)&gt;0.25,"&gt; 25%","ok"))</f>
        <v>&gt; 25%</v>
      </c>
      <c r="CZ8" s="389"/>
      <c r="DA8" s="389" t="str">
        <f>IF(OR(ISBLANK(AX8),ISBLANK(AZ8)),"N/A",IF(ABS((AZ8-AX8)/AX8)&gt;0.25,"&gt; 25%","ok"))</f>
        <v>ok</v>
      </c>
      <c r="DB8" s="545"/>
      <c r="DC8" s="545"/>
      <c r="DD8" s="545"/>
      <c r="DE8" s="545"/>
      <c r="DF8" s="545"/>
      <c r="DG8" s="545"/>
      <c r="DH8" s="545"/>
      <c r="DI8" s="545"/>
      <c r="DJ8" s="545"/>
      <c r="DK8" s="545"/>
      <c r="DL8" s="545"/>
      <c r="DM8" s="545"/>
      <c r="DN8" s="545"/>
      <c r="DO8" s="545"/>
      <c r="DP8" s="545"/>
      <c r="DQ8" s="545"/>
      <c r="DR8" s="545"/>
      <c r="DS8" s="545"/>
      <c r="DT8" s="545"/>
      <c r="DU8" s="545"/>
      <c r="DV8" s="545"/>
      <c r="DW8" s="545"/>
      <c r="DX8" s="545"/>
      <c r="DY8" s="545"/>
      <c r="DZ8" s="545"/>
      <c r="EA8" s="545"/>
      <c r="EB8" s="545"/>
      <c r="EC8" s="545"/>
      <c r="ED8" s="545"/>
      <c r="EE8" s="545"/>
      <c r="EF8" s="545"/>
      <c r="EG8" s="545"/>
      <c r="EH8" s="545"/>
      <c r="EI8" s="545"/>
      <c r="EJ8" s="545"/>
      <c r="EK8" s="545"/>
      <c r="EL8" s="545"/>
      <c r="EM8" s="545"/>
      <c r="EN8" s="545"/>
    </row>
    <row r="9" spans="1:144" s="550" customFormat="1" ht="15" customHeight="1" x14ac:dyDescent="0.25">
      <c r="A9" s="362"/>
      <c r="B9" s="546">
        <v>25</v>
      </c>
      <c r="C9" s="553">
        <v>2</v>
      </c>
      <c r="D9" s="547" t="s">
        <v>150</v>
      </c>
      <c r="E9" s="378" t="s">
        <v>316</v>
      </c>
      <c r="F9" s="548"/>
      <c r="G9" s="549"/>
      <c r="H9" s="548"/>
      <c r="I9" s="549"/>
      <c r="J9" s="548"/>
      <c r="K9" s="549"/>
      <c r="L9" s="548"/>
      <c r="M9" s="549"/>
      <c r="N9" s="548"/>
      <c r="O9" s="549"/>
      <c r="P9" s="548"/>
      <c r="Q9" s="549"/>
      <c r="R9" s="548"/>
      <c r="S9" s="549"/>
      <c r="T9" s="548"/>
      <c r="U9" s="549"/>
      <c r="V9" s="548"/>
      <c r="W9" s="549"/>
      <c r="X9" s="548"/>
      <c r="Y9" s="549"/>
      <c r="Z9" s="554"/>
      <c r="AA9" s="549"/>
      <c r="AB9" s="1147">
        <v>5.4904365539550781</v>
      </c>
      <c r="AC9" s="1148" t="s">
        <v>72</v>
      </c>
      <c r="AD9" s="1149">
        <v>15.47153377532959</v>
      </c>
      <c r="AE9" s="1148" t="s">
        <v>72</v>
      </c>
      <c r="AF9" s="1149">
        <v>28.181833267211914</v>
      </c>
      <c r="AG9" s="1148" t="s">
        <v>72</v>
      </c>
      <c r="AH9" s="1149">
        <v>47.263797760009766</v>
      </c>
      <c r="AI9" s="1148" t="s">
        <v>72</v>
      </c>
      <c r="AJ9" s="1149">
        <v>61.943828582763672</v>
      </c>
      <c r="AK9" s="1148" t="s">
        <v>72</v>
      </c>
      <c r="AL9" s="1149">
        <v>81.947685241699219</v>
      </c>
      <c r="AM9" s="1148" t="s">
        <v>72</v>
      </c>
      <c r="AN9" s="1149">
        <v>100.81345367431641</v>
      </c>
      <c r="AO9" s="1148" t="s">
        <v>72</v>
      </c>
      <c r="AP9" s="1149">
        <v>125.24862670898438</v>
      </c>
      <c r="AQ9" s="1148" t="s">
        <v>72</v>
      </c>
      <c r="AR9" s="1149">
        <v>152.53144836425781</v>
      </c>
      <c r="AS9" s="1148" t="s">
        <v>72</v>
      </c>
      <c r="AT9" s="1149">
        <v>216.471923828125</v>
      </c>
      <c r="AU9" s="1148" t="s">
        <v>72</v>
      </c>
      <c r="AV9" s="1149">
        <v>249.51371765136719</v>
      </c>
      <c r="AW9" s="1148" t="s">
        <v>72</v>
      </c>
      <c r="AX9" s="1147">
        <v>366.83533947183923</v>
      </c>
      <c r="AY9" s="1148" t="s">
        <v>322</v>
      </c>
      <c r="AZ9" s="1147">
        <v>381.44771638603237</v>
      </c>
      <c r="BA9" s="1150" t="s">
        <v>322</v>
      </c>
      <c r="BC9" s="555"/>
      <c r="BD9" s="556">
        <v>2</v>
      </c>
      <c r="BE9" s="457" t="s">
        <v>551</v>
      </c>
      <c r="BF9" s="396" t="s">
        <v>319</v>
      </c>
      <c r="BG9" s="389" t="s">
        <v>320</v>
      </c>
      <c r="BH9" s="388"/>
      <c r="BI9" s="389" t="str">
        <f>IF(OR(ISBLANK(F9),ISBLANK(H9)),"N/A",IF(ABS((H9-F9)/F9)&gt;1,"&gt; 100%","ok"))</f>
        <v>N/A</v>
      </c>
      <c r="BJ9" s="388"/>
      <c r="BK9" s="389" t="str">
        <f>IF(OR(ISBLANK(H9),ISBLANK(J9)),"N/A",IF(ABS((J9-H9)/H9)&gt;0.25,"&gt; 25%","ok"))</f>
        <v>N/A</v>
      </c>
      <c r="BL9" s="389"/>
      <c r="BM9" s="389" t="str">
        <f>IF(OR(ISBLANK(J9),ISBLANK(L9)),"N/A",IF(ABS((L9-J9)/J9)&gt;0.25,"&gt; 25%","ok"))</f>
        <v>N/A</v>
      </c>
      <c r="BN9" s="389"/>
      <c r="BO9" s="389" t="str">
        <f>IF(OR(ISBLANK(L9),ISBLANK(N9)),"N/A",IF(ABS((N9-L9)/L9)&gt;0.25,"&gt; 25%","ok"))</f>
        <v>N/A</v>
      </c>
      <c r="BP9" s="389"/>
      <c r="BQ9" s="389" t="str">
        <f>IF(OR(ISBLANK(N9),ISBLANK(P9)),"N/A",IF(ABS((P9-N9)/N9)&gt;0.25,"&gt; 25%","ok"))</f>
        <v>N/A</v>
      </c>
      <c r="BR9" s="389"/>
      <c r="BS9" s="389" t="str">
        <f>IF(OR(ISBLANK(P9),ISBLANK(R9)),"N/A",IF(ABS((R9-P9)/P9)&gt;0.25,"&gt; 25%","ok"))</f>
        <v>N/A</v>
      </c>
      <c r="BT9" s="389"/>
      <c r="BU9" s="389" t="str">
        <f>IF(OR(ISBLANK(R9),ISBLANK(T9)),"N/A",IF(ABS((T9-R9)/R9)&gt;0.25,"&gt; 25%","ok"))</f>
        <v>N/A</v>
      </c>
      <c r="BV9" s="389"/>
      <c r="BW9" s="389" t="str">
        <f>IF(OR(ISBLANK(T9),ISBLANK(V9)),"N/A",IF(ABS((V9-T9)/T9)&gt;0.25,"&gt; 25%","ok"))</f>
        <v>N/A</v>
      </c>
      <c r="BX9" s="389"/>
      <c r="BY9" s="389" t="str">
        <f>IF(OR(ISBLANK(V9),ISBLANK(X9)),"N/A",IF(ABS((X9-V9)/V9)&gt;0.25,"&gt; 25%","ok"))</f>
        <v>N/A</v>
      </c>
      <c r="BZ9" s="389"/>
      <c r="CA9" s="389" t="str">
        <f>IF(OR(ISBLANK(X9),ISBLANK(#REF!)),"N/A",IF(ABS((#REF!-X9)/X9)&gt;0.25,"&gt; 25%","ok"))</f>
        <v>N/A</v>
      </c>
      <c r="CB9" s="389"/>
      <c r="CC9" s="389" t="e">
        <f>IF(OR(ISBLANK(#REF!),ISBLANK(AB8)),"N/A",IF(ABS((AB8-#REF!)/#REF!)&gt;0.25,"&gt; 25%","ok"))</f>
        <v>#REF!</v>
      </c>
      <c r="CD9" s="389"/>
      <c r="CE9" s="389" t="str">
        <f>IF(OR(ISBLANK(AB8),ISBLANK(AD8)),"N/A",IF(ABS((AD8-AB8)/AB8)&gt;0.25,"&gt; 25%","ok"))</f>
        <v>&gt; 25%</v>
      </c>
      <c r="CF9" s="389"/>
      <c r="CG9" s="389" t="str">
        <f>IF(OR(ISBLANK(AD8),ISBLANK(AF8)),"N/A",IF(ABS((AF8-AD8)/AD8)&gt;0.25,"&gt; 25%","ok"))</f>
        <v>&gt; 25%</v>
      </c>
      <c r="CH9" s="389"/>
      <c r="CI9" s="389" t="str">
        <f>IF(OR(ISBLANK(AF8),ISBLANK(AH8)),"N/A",IF(ABS((AH8-AF8)/AF8)&gt;0.25,"&gt; 25%","ok"))</f>
        <v>&gt; 25%</v>
      </c>
      <c r="CJ9" s="389"/>
      <c r="CK9" s="389" t="str">
        <f>IF(OR(ISBLANK(AH8),ISBLANK(AJ8)),"N/A",IF(ABS((AJ8-AH8)/AH8)&gt;0.25,"&gt; 25%","ok"))</f>
        <v>&gt; 25%</v>
      </c>
      <c r="CL9" s="389"/>
      <c r="CM9" s="389" t="str">
        <f>IF(OR(ISBLANK(AJ8),ISBLANK(AL8)),"N/A",IF(ABS((AL8-AJ8)/AJ8)&gt;0.25,"&gt; 25%","ok"))</f>
        <v>&gt; 25%</v>
      </c>
      <c r="CN9" s="389"/>
      <c r="CO9" s="389" t="str">
        <f>IF(OR(ISBLANK(AL8),ISBLANK(AN8)),"N/A",IF(ABS((AN8-AL8)/AL8)&gt;0.25,"&gt; 25%","ok"))</f>
        <v>&gt; 25%</v>
      </c>
      <c r="CP9" s="389"/>
      <c r="CQ9" s="389" t="str">
        <f>IF(OR(ISBLANK(AN8),ISBLANK(AP8)),"N/A",IF(ABS((AP8-AN8)/AN8)&gt;0.25,"&gt; 25%","ok"))</f>
        <v>ok</v>
      </c>
      <c r="CR9" s="389"/>
      <c r="CS9" s="389" t="str">
        <f>IF(OR(ISBLANK(AP8),ISBLANK(AR8)),"N/A",IF(ABS((AR8-AP8)/AP8)&gt;0.25,"&gt; 25%","ok"))</f>
        <v>ok</v>
      </c>
      <c r="CT9" s="389"/>
      <c r="CU9" s="389" t="str">
        <f>IF(OR(ISBLANK(AR8),ISBLANK(AT8)),"N/A",IF(ABS((AT8-AR8)/AR8)&gt;0.25,"&gt; 25%","ok"))</f>
        <v>ok</v>
      </c>
      <c r="CV9" s="389"/>
      <c r="CW9" s="389" t="str">
        <f>IF(OR(ISBLANK(AT8),ISBLANK(AV8)),"N/A",IF(ABS((AV8-AT8)/AT8)&gt;0.25,"&gt; 25%","ok"))</f>
        <v>ok</v>
      </c>
      <c r="CX9" s="389"/>
      <c r="CY9" s="389" t="str">
        <f>IF(OR(ISBLANK(AV8),ISBLANK(AX9)),"N/A",IF(ABS((AX9-AV8)/AV8)&gt;0.25,"&gt; 25%","ok"))</f>
        <v>&gt; 25%</v>
      </c>
      <c r="CZ9" s="389"/>
      <c r="DA9" s="389" t="str">
        <f t="shared" ref="DA9:DA38" si="0">IF(OR(ISBLANK(AX9),ISBLANK(AZ9)),"N/A",IF(ABS((AZ9-AX9)/AX9)&gt;0.25,"&gt; 25%","ok"))</f>
        <v>ok</v>
      </c>
      <c r="DB9" s="545"/>
      <c r="DC9" s="545"/>
      <c r="DD9" s="545"/>
      <c r="DE9" s="545"/>
      <c r="DF9" s="545"/>
      <c r="DG9" s="545"/>
      <c r="DH9" s="545"/>
      <c r="DI9" s="545"/>
      <c r="DJ9" s="545"/>
      <c r="DK9" s="545"/>
      <c r="DL9" s="545"/>
      <c r="DM9" s="545"/>
      <c r="DN9" s="545"/>
      <c r="DO9" s="545"/>
      <c r="DP9" s="545"/>
      <c r="DQ9" s="545"/>
      <c r="DR9" s="545"/>
      <c r="DS9" s="545"/>
      <c r="DT9" s="545"/>
      <c r="DU9" s="545"/>
      <c r="DV9" s="545"/>
      <c r="DW9" s="545"/>
      <c r="DX9" s="545"/>
      <c r="DY9" s="545"/>
      <c r="DZ9" s="545"/>
      <c r="EA9" s="545"/>
      <c r="EB9" s="545"/>
      <c r="EC9" s="545"/>
      <c r="ED9" s="545"/>
      <c r="EE9" s="545"/>
      <c r="EF9" s="545"/>
      <c r="EG9" s="545"/>
      <c r="EH9" s="545"/>
      <c r="EI9" s="545"/>
      <c r="EJ9" s="545"/>
      <c r="EK9" s="545"/>
      <c r="EL9" s="545"/>
      <c r="EM9" s="545"/>
      <c r="EN9" s="545"/>
    </row>
    <row r="10" spans="1:144" s="560" customFormat="1" ht="23.1" customHeight="1" x14ac:dyDescent="0.25">
      <c r="A10" s="362" t="s">
        <v>325</v>
      </c>
      <c r="B10" s="557">
        <v>5001</v>
      </c>
      <c r="C10" s="558">
        <v>3</v>
      </c>
      <c r="D10" s="559" t="s">
        <v>552</v>
      </c>
      <c r="E10" s="378" t="s">
        <v>316</v>
      </c>
      <c r="F10" s="393"/>
      <c r="G10" s="392"/>
      <c r="H10" s="393"/>
      <c r="I10" s="392"/>
      <c r="J10" s="393"/>
      <c r="K10" s="392"/>
      <c r="L10" s="393"/>
      <c r="M10" s="392"/>
      <c r="N10" s="393"/>
      <c r="O10" s="392"/>
      <c r="P10" s="393"/>
      <c r="Q10" s="392"/>
      <c r="R10" s="393"/>
      <c r="S10" s="392"/>
      <c r="T10" s="393"/>
      <c r="U10" s="392"/>
      <c r="V10" s="393"/>
      <c r="W10" s="392"/>
      <c r="X10" s="393"/>
      <c r="Y10" s="392"/>
      <c r="Z10" s="393"/>
      <c r="AA10" s="392"/>
      <c r="AB10" s="1151">
        <f>AB9+AB8</f>
        <v>140.02241897583008</v>
      </c>
      <c r="AC10" s="1152" t="s">
        <v>332</v>
      </c>
      <c r="AD10" s="1151">
        <f>AD9+AD8</f>
        <v>204.23744869232178</v>
      </c>
      <c r="AE10" s="1152" t="s">
        <v>332</v>
      </c>
      <c r="AF10" s="1151">
        <f>AF9+AF8</f>
        <v>268.58268165588379</v>
      </c>
      <c r="AG10" s="1152" t="s">
        <v>332</v>
      </c>
      <c r="AH10" s="1151">
        <f>AH9+AH8</f>
        <v>384.46326065063477</v>
      </c>
      <c r="AI10" s="1152" t="s">
        <v>332</v>
      </c>
      <c r="AJ10" s="1151">
        <f>AJ9+AJ8</f>
        <v>486.4167594909668</v>
      </c>
      <c r="AK10" s="1152" t="s">
        <v>332</v>
      </c>
      <c r="AL10" s="1151">
        <f>AL9+AL8</f>
        <v>853.33306121826172</v>
      </c>
      <c r="AM10" s="1152" t="s">
        <v>332</v>
      </c>
      <c r="AN10" s="1151">
        <f>AN9+AN8</f>
        <v>1066.2123184204102</v>
      </c>
      <c r="AO10" s="1152" t="s">
        <v>332</v>
      </c>
      <c r="AP10" s="1151">
        <f>AP9+AP8</f>
        <v>1246.0220642089844</v>
      </c>
      <c r="AQ10" s="1152" t="s">
        <v>332</v>
      </c>
      <c r="AR10" s="1151">
        <f>AR9+AR8</f>
        <v>1347.4084014892578</v>
      </c>
      <c r="AS10" s="1152" t="s">
        <v>332</v>
      </c>
      <c r="AT10" s="1151">
        <f>AT9+AT8</f>
        <v>1656.3267822265625</v>
      </c>
      <c r="AU10" s="1152" t="s">
        <v>332</v>
      </c>
      <c r="AV10" s="1151">
        <f>AV9+AV8</f>
        <v>1992.9427947997972</v>
      </c>
      <c r="AW10" s="1152" t="s">
        <v>332</v>
      </c>
      <c r="AX10" s="1151">
        <f>AX8+AX9</f>
        <v>2885.914723224048</v>
      </c>
      <c r="AY10" s="1152" t="s">
        <v>332</v>
      </c>
      <c r="AZ10" s="1151">
        <f>AZ8+AZ9</f>
        <v>2917.066938877882</v>
      </c>
      <c r="BA10" s="1153" t="s">
        <v>332</v>
      </c>
      <c r="BC10" s="561"/>
      <c r="BD10" s="562">
        <v>3</v>
      </c>
      <c r="BE10" s="563" t="s">
        <v>553</v>
      </c>
      <c r="BF10" s="396" t="s">
        <v>319</v>
      </c>
      <c r="BG10" s="564" t="s">
        <v>320</v>
      </c>
      <c r="BH10" s="565"/>
      <c r="BI10" s="389" t="str">
        <f t="shared" ref="BI10:BI38" si="1">IF(OR(ISBLANK(F10),ISBLANK(H10)),"N/A",IF(ABS((H10-F10)/F10)&gt;1,"&gt; 100%","ok"))</f>
        <v>N/A</v>
      </c>
      <c r="BJ10" s="388"/>
      <c r="BK10" s="389" t="str">
        <f>IF(OR(ISBLANK(H10),ISBLANK(J10)),"N/A",IF(ABS((J10-H10)/H10)&gt;0.25,"&gt; 25%","ok"))</f>
        <v>N/A</v>
      </c>
      <c r="BL10" s="389"/>
      <c r="BM10" s="389" t="str">
        <f>IF(OR(ISBLANK(J10),ISBLANK(L10)),"N/A",IF(ABS((L10-J10)/J10)&gt;0.25,"&gt; 25%","ok"))</f>
        <v>N/A</v>
      </c>
      <c r="BN10" s="389"/>
      <c r="BO10" s="389" t="str">
        <f>IF(OR(ISBLANK(L10),ISBLANK(N10)),"N/A",IF(ABS((N10-L10)/L10)&gt;0.25,"&gt; 25%","ok"))</f>
        <v>N/A</v>
      </c>
      <c r="BP10" s="389"/>
      <c r="BQ10" s="389" t="str">
        <f>IF(OR(ISBLANK(N10),ISBLANK(P10)),"N/A",IF(ABS((P10-N10)/N10)&gt;0.25,"&gt; 25%","ok"))</f>
        <v>N/A</v>
      </c>
      <c r="BR10" s="389"/>
      <c r="BS10" s="389" t="str">
        <f t="shared" ref="BS10:BS38" si="2">IF(OR(ISBLANK(P10),ISBLANK(R10)),"N/A",IF(ABS((R10-P10)/P10)&gt;0.25,"&gt; 25%","ok"))</f>
        <v>N/A</v>
      </c>
      <c r="BT10" s="389"/>
      <c r="BU10" s="389" t="str">
        <f t="shared" ref="BU10:BU38" si="3">IF(OR(ISBLANK(R10),ISBLANK(T10)),"N/A",IF(ABS((T10-R10)/R10)&gt;0.25,"&gt; 25%","ok"))</f>
        <v>N/A</v>
      </c>
      <c r="BV10" s="389"/>
      <c r="BW10" s="389" t="str">
        <f t="shared" ref="BW10:BW38" si="4">IF(OR(ISBLANK(T10),ISBLANK(V10)),"N/A",IF(ABS((V10-T10)/T10)&gt;0.25,"&gt; 25%","ok"))</f>
        <v>N/A</v>
      </c>
      <c r="BX10" s="389"/>
      <c r="BY10" s="389" t="str">
        <f t="shared" ref="BY10:BY38" si="5">IF(OR(ISBLANK(V10),ISBLANK(X10)),"N/A",IF(ABS((X10-V10)/V10)&gt;0.25,"&gt; 25%","ok"))</f>
        <v>N/A</v>
      </c>
      <c r="BZ10" s="389"/>
      <c r="CA10" s="389" t="str">
        <f t="shared" ref="CA10:CA38" si="6">IF(OR(ISBLANK(X10),ISBLANK(Z10)),"N/A",IF(ABS((Z10-X10)/X10)&gt;0.25,"&gt; 25%","ok"))</f>
        <v>N/A</v>
      </c>
      <c r="CB10" s="389"/>
      <c r="CC10" s="389" t="str">
        <f t="shared" ref="CC10:CC38" si="7">IF(OR(ISBLANK(Z10),ISBLANK(AB10)),"N/A",IF(ABS((AB10-Z10)/Z10)&gt;0.25,"&gt; 25%","ok"))</f>
        <v>N/A</v>
      </c>
      <c r="CD10" s="389"/>
      <c r="CE10" s="389" t="str">
        <f t="shared" ref="CE10:CE38" si="8">IF(OR(ISBLANK(AB10),ISBLANK(AD10)),"N/A",IF(ABS((AD10-AB10)/AB10)&gt;0.25,"&gt; 25%","ok"))</f>
        <v>&gt; 25%</v>
      </c>
      <c r="CF10" s="389"/>
      <c r="CG10" s="389" t="str">
        <f t="shared" ref="CG10:CG38" si="9">IF(OR(ISBLANK(AD10),ISBLANK(AF10)),"N/A",IF(ABS((AF10-AD10)/AD10)&gt;0.25,"&gt; 25%","ok"))</f>
        <v>&gt; 25%</v>
      </c>
      <c r="CH10" s="389"/>
      <c r="CI10" s="389" t="str">
        <f t="shared" ref="CI10:CI38" si="10">IF(OR(ISBLANK(AF10),ISBLANK(AH10)),"N/A",IF(ABS((AH10-AF10)/AF10)&gt;0.25,"&gt; 25%","ok"))</f>
        <v>&gt; 25%</v>
      </c>
      <c r="CJ10" s="389"/>
      <c r="CK10" s="389" t="str">
        <f t="shared" ref="CK10:CK38" si="11">IF(OR(ISBLANK(AH10),ISBLANK(AJ10)),"N/A",IF(ABS((AJ10-AH10)/AH10)&gt;0.25,"&gt; 25%","ok"))</f>
        <v>&gt; 25%</v>
      </c>
      <c r="CL10" s="389"/>
      <c r="CM10" s="389" t="str">
        <f t="shared" ref="CM10:CM38" si="12">IF(OR(ISBLANK(AJ10),ISBLANK(AL10)),"N/A",IF(ABS((AL10-AJ10)/AJ10)&gt;0.25,"&gt; 25%","ok"))</f>
        <v>&gt; 25%</v>
      </c>
      <c r="CN10" s="389"/>
      <c r="CO10" s="389" t="str">
        <f t="shared" ref="CO10:CO38" si="13">IF(OR(ISBLANK(AL10),ISBLANK(AN10)),"N/A",IF(ABS((AN10-AL10)/AL10)&gt;0.25,"&gt; 25%","ok"))</f>
        <v>ok</v>
      </c>
      <c r="CP10" s="389"/>
      <c r="CQ10" s="389" t="str">
        <f t="shared" ref="CQ10:CQ38" si="14">IF(OR(ISBLANK(AN10),ISBLANK(AP10)),"N/A",IF(ABS((AP10-AN10)/AN10)&gt;0.25,"&gt; 25%","ok"))</f>
        <v>ok</v>
      </c>
      <c r="CR10" s="389"/>
      <c r="CS10" s="389" t="str">
        <f t="shared" ref="CS10:CS38" si="15">IF(OR(ISBLANK(AP10),ISBLANK(AR10)),"N/A",IF(ABS((AR10-AP10)/AP10)&gt;0.25,"&gt; 25%","ok"))</f>
        <v>ok</v>
      </c>
      <c r="CT10" s="389"/>
      <c r="CU10" s="389" t="str">
        <f t="shared" ref="CU10:CU38" si="16">IF(OR(ISBLANK(AR10),ISBLANK(AT10)),"N/A",IF(ABS((AT10-AR10)/AR10)&gt;0.25,"&gt; 25%","ok"))</f>
        <v>ok</v>
      </c>
      <c r="CV10" s="389"/>
      <c r="CW10" s="389" t="str">
        <f>IF(OR(ISBLANK(AT10),ISBLANK(AV10)),"N/A",IF(ABS((AV10-AT10)/AT10)&gt;0.25,"&gt; 25%","ok"))</f>
        <v>ok</v>
      </c>
      <c r="CX10" s="389"/>
      <c r="CY10" s="389" t="str">
        <f>IF(OR(ISBLANK(AV10),ISBLANK(AX10)),"N/A",IF(ABS((AX10-AV10)/AV10)&gt;0.25,"&gt; 25%","ok"))</f>
        <v>&gt; 25%</v>
      </c>
      <c r="CZ10" s="389"/>
      <c r="DA10" s="389" t="str">
        <f t="shared" si="0"/>
        <v>ok</v>
      </c>
      <c r="DB10" s="566"/>
      <c r="DC10" s="566"/>
      <c r="DD10" s="566"/>
      <c r="DE10" s="566"/>
      <c r="DF10" s="566"/>
      <c r="DG10" s="566"/>
      <c r="DH10" s="566"/>
      <c r="DI10" s="566"/>
      <c r="DJ10" s="566"/>
      <c r="DK10" s="566"/>
      <c r="DL10" s="566"/>
      <c r="DM10" s="566"/>
      <c r="DN10" s="566"/>
      <c r="DO10" s="566"/>
      <c r="DP10" s="566"/>
      <c r="DQ10" s="566"/>
      <c r="DR10" s="566"/>
      <c r="DS10" s="566"/>
      <c r="DT10" s="566"/>
      <c r="DU10" s="566"/>
      <c r="DV10" s="566"/>
      <c r="DW10" s="566"/>
      <c r="DX10" s="566"/>
      <c r="DY10" s="566"/>
      <c r="DZ10" s="566"/>
      <c r="EA10" s="566"/>
      <c r="EB10" s="566"/>
      <c r="EC10" s="566"/>
      <c r="ED10" s="566"/>
      <c r="EE10" s="566"/>
      <c r="EF10" s="566"/>
      <c r="EG10" s="566"/>
      <c r="EH10" s="566"/>
      <c r="EI10" s="566"/>
      <c r="EJ10" s="566"/>
      <c r="EK10" s="566"/>
      <c r="EL10" s="566"/>
      <c r="EM10" s="566"/>
      <c r="EN10" s="566"/>
    </row>
    <row r="11" spans="1:144" s="570" customFormat="1" ht="15" customHeight="1" x14ac:dyDescent="0.2">
      <c r="A11" s="584"/>
      <c r="B11" s="546">
        <v>5002</v>
      </c>
      <c r="C11" s="553"/>
      <c r="D11" s="567" t="s">
        <v>554</v>
      </c>
      <c r="E11" s="556"/>
      <c r="F11" s="568"/>
      <c r="G11" s="569"/>
      <c r="H11" s="568"/>
      <c r="I11" s="569"/>
      <c r="J11" s="568"/>
      <c r="K11" s="569"/>
      <c r="L11" s="568"/>
      <c r="M11" s="569"/>
      <c r="N11" s="568"/>
      <c r="O11" s="569"/>
      <c r="P11" s="568"/>
      <c r="Q11" s="569"/>
      <c r="R11" s="568"/>
      <c r="S11" s="569"/>
      <c r="T11" s="568"/>
      <c r="U11" s="569"/>
      <c r="V11" s="568"/>
      <c r="W11" s="569"/>
      <c r="X11" s="568"/>
      <c r="Y11" s="569"/>
      <c r="Z11" s="568"/>
      <c r="AA11" s="569"/>
      <c r="AB11" s="1154"/>
      <c r="AC11" s="1155" t="s">
        <v>555</v>
      </c>
      <c r="AD11" s="1154"/>
      <c r="AE11" s="1155" t="s">
        <v>555</v>
      </c>
      <c r="AF11" s="1154"/>
      <c r="AG11" s="1155" t="s">
        <v>555</v>
      </c>
      <c r="AH11" s="1154"/>
      <c r="AI11" s="1155" t="s">
        <v>555</v>
      </c>
      <c r="AJ11" s="1154"/>
      <c r="AK11" s="1155" t="s">
        <v>555</v>
      </c>
      <c r="AL11" s="1154"/>
      <c r="AM11" s="1155" t="s">
        <v>555</v>
      </c>
      <c r="AN11" s="1154"/>
      <c r="AO11" s="1155" t="s">
        <v>555</v>
      </c>
      <c r="AP11" s="1154"/>
      <c r="AQ11" s="1155" t="s">
        <v>555</v>
      </c>
      <c r="AR11" s="1154"/>
      <c r="AS11" s="1155" t="s">
        <v>555</v>
      </c>
      <c r="AT11" s="1154"/>
      <c r="AU11" s="1155" t="s">
        <v>555</v>
      </c>
      <c r="AV11" s="1154"/>
      <c r="AW11" s="1155" t="s">
        <v>555</v>
      </c>
      <c r="AX11" s="1154"/>
      <c r="AY11" s="1155" t="s">
        <v>555</v>
      </c>
      <c r="AZ11" s="1154"/>
      <c r="BA11" s="1156" t="s">
        <v>555</v>
      </c>
      <c r="BB11" s="891"/>
      <c r="BC11" s="350"/>
      <c r="BD11" s="556"/>
      <c r="BE11" s="571" t="s">
        <v>556</v>
      </c>
      <c r="BF11" s="396"/>
      <c r="BG11" s="389"/>
      <c r="BH11" s="388"/>
      <c r="BI11" s="389"/>
      <c r="BJ11" s="388"/>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890"/>
      <c r="DC11" s="890"/>
      <c r="DD11" s="890"/>
      <c r="DE11" s="890"/>
      <c r="DF11" s="890"/>
      <c r="DG11" s="890"/>
      <c r="DH11" s="890"/>
      <c r="DI11" s="890"/>
      <c r="DJ11" s="890"/>
      <c r="DK11" s="890"/>
      <c r="DL11" s="890"/>
      <c r="DM11" s="890"/>
      <c r="DN11" s="890"/>
      <c r="DO11" s="890"/>
      <c r="DP11" s="890"/>
      <c r="DQ11" s="890"/>
      <c r="DR11" s="890"/>
      <c r="DS11" s="890"/>
      <c r="DT11" s="890"/>
      <c r="DU11" s="890"/>
      <c r="DV11" s="890"/>
      <c r="DW11" s="890"/>
      <c r="DX11" s="890"/>
      <c r="DY11" s="890"/>
      <c r="DZ11" s="890"/>
      <c r="EA11" s="890"/>
      <c r="EB11" s="890"/>
      <c r="EC11" s="890"/>
      <c r="ED11" s="890"/>
      <c r="EE11" s="890"/>
      <c r="EF11" s="890"/>
      <c r="EG11" s="890"/>
      <c r="EH11" s="890"/>
      <c r="EI11" s="890"/>
      <c r="EJ11" s="890"/>
      <c r="EK11" s="890"/>
      <c r="EL11" s="890"/>
      <c r="EM11" s="890"/>
      <c r="EN11" s="890"/>
    </row>
    <row r="12" spans="1:144" s="570" customFormat="1" ht="15" customHeight="1" x14ac:dyDescent="0.2">
      <c r="A12" s="892"/>
      <c r="B12" s="572">
        <v>255</v>
      </c>
      <c r="C12" s="553">
        <v>4</v>
      </c>
      <c r="D12" s="573" t="s">
        <v>557</v>
      </c>
      <c r="E12" s="378" t="s">
        <v>316</v>
      </c>
      <c r="F12" s="548"/>
      <c r="G12" s="549"/>
      <c r="H12" s="548"/>
      <c r="I12" s="549"/>
      <c r="J12" s="548"/>
      <c r="K12" s="549"/>
      <c r="L12" s="548"/>
      <c r="M12" s="549"/>
      <c r="N12" s="548"/>
      <c r="O12" s="549"/>
      <c r="P12" s="548"/>
      <c r="Q12" s="549"/>
      <c r="R12" s="548"/>
      <c r="S12" s="549"/>
      <c r="T12" s="548"/>
      <c r="U12" s="549"/>
      <c r="V12" s="548"/>
      <c r="W12" s="549"/>
      <c r="X12" s="548"/>
      <c r="Y12" s="549"/>
      <c r="Z12" s="548"/>
      <c r="AA12" s="549"/>
      <c r="AB12" s="1147">
        <v>135.26254272460938</v>
      </c>
      <c r="AC12" s="1148"/>
      <c r="AD12" s="1147">
        <v>175.05403137207031</v>
      </c>
      <c r="AE12" s="1148"/>
      <c r="AF12" s="1147">
        <v>200.50993347167969</v>
      </c>
      <c r="AG12" s="1148"/>
      <c r="AH12" s="1147">
        <v>230.78152465820313</v>
      </c>
      <c r="AI12" s="1148"/>
      <c r="AJ12" s="1147">
        <v>240.26751708984375</v>
      </c>
      <c r="AK12" s="1148"/>
      <c r="AL12" s="1147">
        <v>240.26751708984375</v>
      </c>
      <c r="AM12" s="1148"/>
      <c r="AN12" s="1147">
        <v>240.38302612304688</v>
      </c>
      <c r="AO12" s="1148"/>
      <c r="AP12" s="1147">
        <v>241.08433532714844</v>
      </c>
      <c r="AQ12" s="1148"/>
      <c r="AR12" s="1147">
        <v>240.423828125</v>
      </c>
      <c r="AS12" s="1148"/>
      <c r="AT12" s="1147">
        <v>240.45809936523438</v>
      </c>
      <c r="AU12" s="1148"/>
      <c r="AV12" s="1147">
        <v>236.77944946289063</v>
      </c>
      <c r="AW12" s="1148"/>
      <c r="AX12" s="1147">
        <v>585.23294306564935</v>
      </c>
      <c r="AY12" s="1148" t="s">
        <v>558</v>
      </c>
      <c r="AZ12" s="1147">
        <v>608.48701088291784</v>
      </c>
      <c r="BA12" s="1150" t="s">
        <v>558</v>
      </c>
      <c r="BB12" s="891"/>
      <c r="BC12" s="891"/>
      <c r="BD12" s="553">
        <v>4</v>
      </c>
      <c r="BE12" s="573" t="s">
        <v>559</v>
      </c>
      <c r="BF12" s="553" t="s">
        <v>319</v>
      </c>
      <c r="BG12" s="574" t="s">
        <v>320</v>
      </c>
      <c r="BH12" s="575"/>
      <c r="BI12" s="574" t="str">
        <f t="shared" si="1"/>
        <v>N/A</v>
      </c>
      <c r="BJ12" s="575"/>
      <c r="BK12" s="574" t="str">
        <f t="shared" ref="BK12:BK28" si="17">IF(OR(ISBLANK(H12),ISBLANK(J12)),"N/A",IF(ABS((J12-H12)/H12)&gt;0.25,"&gt; 25%","ok"))</f>
        <v>N/A</v>
      </c>
      <c r="BL12" s="574"/>
      <c r="BM12" s="574" t="str">
        <f t="shared" ref="BM12:BM28" si="18">IF(OR(ISBLANK(J12),ISBLANK(L12)),"N/A",IF(ABS((L12-J12)/J12)&gt;0.25,"&gt; 25%","ok"))</f>
        <v>N/A</v>
      </c>
      <c r="BN12" s="574"/>
      <c r="BO12" s="574" t="str">
        <f t="shared" ref="BO12:BO28" si="19">IF(OR(ISBLANK(L12),ISBLANK(N12)),"N/A",IF(ABS((N12-L12)/L12)&gt;0.25,"&gt; 25%","ok"))</f>
        <v>N/A</v>
      </c>
      <c r="BP12" s="574"/>
      <c r="BQ12" s="574" t="str">
        <f t="shared" ref="BQ12:BQ28" si="20">IF(OR(ISBLANK(N12),ISBLANK(P12)),"N/A",IF(ABS((P12-N12)/N12)&gt;0.25,"&gt; 25%","ok"))</f>
        <v>N/A</v>
      </c>
      <c r="BR12" s="574"/>
      <c r="BS12" s="574" t="str">
        <f t="shared" si="2"/>
        <v>N/A</v>
      </c>
      <c r="BT12" s="574"/>
      <c r="BU12" s="574" t="str">
        <f t="shared" si="3"/>
        <v>N/A</v>
      </c>
      <c r="BV12" s="574"/>
      <c r="BW12" s="574" t="str">
        <f t="shared" si="4"/>
        <v>N/A</v>
      </c>
      <c r="BX12" s="574"/>
      <c r="BY12" s="574" t="str">
        <f t="shared" si="5"/>
        <v>N/A</v>
      </c>
      <c r="BZ12" s="574"/>
      <c r="CA12" s="574" t="str">
        <f t="shared" si="6"/>
        <v>N/A</v>
      </c>
      <c r="CB12" s="574"/>
      <c r="CC12" s="574" t="str">
        <f t="shared" si="7"/>
        <v>N/A</v>
      </c>
      <c r="CD12" s="574"/>
      <c r="CE12" s="574" t="str">
        <f t="shared" si="8"/>
        <v>&gt; 25%</v>
      </c>
      <c r="CF12" s="574"/>
      <c r="CG12" s="574" t="str">
        <f t="shared" si="9"/>
        <v>ok</v>
      </c>
      <c r="CH12" s="574"/>
      <c r="CI12" s="574" t="str">
        <f t="shared" si="10"/>
        <v>ok</v>
      </c>
      <c r="CJ12" s="574"/>
      <c r="CK12" s="574" t="str">
        <f t="shared" si="11"/>
        <v>ok</v>
      </c>
      <c r="CL12" s="574"/>
      <c r="CM12" s="574" t="str">
        <f t="shared" si="12"/>
        <v>ok</v>
      </c>
      <c r="CN12" s="574"/>
      <c r="CO12" s="574" t="str">
        <f t="shared" si="13"/>
        <v>ok</v>
      </c>
      <c r="CP12" s="574"/>
      <c r="CQ12" s="574" t="str">
        <f t="shared" si="14"/>
        <v>ok</v>
      </c>
      <c r="CR12" s="574"/>
      <c r="CS12" s="574" t="str">
        <f t="shared" si="15"/>
        <v>ok</v>
      </c>
      <c r="CT12" s="574"/>
      <c r="CU12" s="574" t="str">
        <f t="shared" si="16"/>
        <v>ok</v>
      </c>
      <c r="CV12" s="574"/>
      <c r="CW12" s="574" t="str">
        <f t="shared" ref="CW12:CW28" si="21">IF(OR(ISBLANK(AT12),ISBLANK(AV12)),"N/A",IF(ABS((AV12-AT12)/AT12)&gt;0.25,"&gt; 25%","ok"))</f>
        <v>ok</v>
      </c>
      <c r="CX12" s="574"/>
      <c r="CY12" s="574" t="str">
        <f t="shared" ref="CY12:CY28" si="22">IF(OR(ISBLANK(AV12),ISBLANK(AX12)),"N/A",IF(ABS((AX12-AV12)/AV12)&gt;0.25,"&gt; 25%","ok"))</f>
        <v>&gt; 25%</v>
      </c>
      <c r="CZ12" s="574"/>
      <c r="DA12" s="574" t="str">
        <f t="shared" si="0"/>
        <v>ok</v>
      </c>
      <c r="DB12" s="891"/>
      <c r="DC12" s="891"/>
      <c r="DD12" s="891"/>
      <c r="DE12" s="891"/>
      <c r="DF12" s="891"/>
      <c r="DG12" s="891"/>
      <c r="DH12" s="891"/>
      <c r="DI12" s="891"/>
      <c r="DJ12" s="891"/>
      <c r="DK12" s="891"/>
      <c r="DL12" s="891"/>
      <c r="DM12" s="891"/>
      <c r="DN12" s="891"/>
      <c r="DO12" s="891"/>
      <c r="DP12" s="891"/>
      <c r="DQ12" s="891"/>
      <c r="DR12" s="891"/>
      <c r="DS12" s="891"/>
      <c r="DT12" s="891"/>
      <c r="DU12" s="891"/>
      <c r="DV12" s="891"/>
      <c r="DW12" s="891"/>
      <c r="DX12" s="891"/>
      <c r="DY12" s="891"/>
      <c r="DZ12" s="891"/>
      <c r="EA12" s="891"/>
      <c r="EB12" s="891"/>
      <c r="EC12" s="891"/>
      <c r="ED12" s="891"/>
      <c r="EE12" s="891"/>
      <c r="EF12" s="891"/>
      <c r="EG12" s="891"/>
      <c r="EH12" s="891"/>
      <c r="EI12" s="891"/>
      <c r="EJ12" s="891"/>
      <c r="EK12" s="891"/>
      <c r="EL12" s="891"/>
      <c r="EM12" s="891"/>
      <c r="EN12" s="891"/>
    </row>
    <row r="13" spans="1:144" s="570" customFormat="1" ht="15" customHeight="1" x14ac:dyDescent="0.2">
      <c r="A13" s="584"/>
      <c r="B13" s="546">
        <v>256</v>
      </c>
      <c r="C13" s="553">
        <v>5</v>
      </c>
      <c r="D13" s="573" t="s">
        <v>560</v>
      </c>
      <c r="E13" s="378" t="s">
        <v>316</v>
      </c>
      <c r="F13" s="548"/>
      <c r="G13" s="549"/>
      <c r="H13" s="548"/>
      <c r="I13" s="549"/>
      <c r="J13" s="548"/>
      <c r="K13" s="549"/>
      <c r="L13" s="548"/>
      <c r="M13" s="549"/>
      <c r="N13" s="548"/>
      <c r="O13" s="549"/>
      <c r="P13" s="548"/>
      <c r="Q13" s="549"/>
      <c r="R13" s="548"/>
      <c r="S13" s="549"/>
      <c r="T13" s="548"/>
      <c r="U13" s="549"/>
      <c r="V13" s="548"/>
      <c r="W13" s="549"/>
      <c r="X13" s="548"/>
      <c r="Y13" s="549"/>
      <c r="Z13" s="548"/>
      <c r="AA13" s="549"/>
      <c r="AB13" s="1147">
        <v>4.7116994857788086</v>
      </c>
      <c r="AC13" s="1148"/>
      <c r="AD13" s="1147">
        <v>6.0721564292907715</v>
      </c>
      <c r="AE13" s="1148"/>
      <c r="AF13" s="1147">
        <v>7.0687603950500488</v>
      </c>
      <c r="AG13" s="1148"/>
      <c r="AH13" s="1147">
        <v>17.664627075195313</v>
      </c>
      <c r="AI13" s="1148"/>
      <c r="AJ13" s="1147">
        <v>33.200767517089844</v>
      </c>
      <c r="AK13" s="1148"/>
      <c r="AL13" s="1147">
        <v>54.383289337158203</v>
      </c>
      <c r="AM13" s="1148"/>
      <c r="AN13" s="1147">
        <v>67.90899658203125</v>
      </c>
      <c r="AO13" s="1148"/>
      <c r="AP13" s="1147">
        <v>72.754989624023438</v>
      </c>
      <c r="AQ13" s="1148"/>
      <c r="AR13" s="1147">
        <v>82.354469299316406</v>
      </c>
      <c r="AS13" s="1148"/>
      <c r="AT13" s="1147">
        <v>105.50440216064453</v>
      </c>
      <c r="AU13" s="1148"/>
      <c r="AV13" s="1147">
        <v>114.32955169677734</v>
      </c>
      <c r="AW13" s="1148"/>
      <c r="AX13" s="1147">
        <v>1.3078857239999926</v>
      </c>
      <c r="AY13" s="1148"/>
      <c r="AZ13" s="1147">
        <v>1.56</v>
      </c>
      <c r="BA13" s="1150"/>
      <c r="BB13" s="891"/>
      <c r="BC13" s="350"/>
      <c r="BD13" s="556">
        <v>5</v>
      </c>
      <c r="BE13" s="576" t="s">
        <v>561</v>
      </c>
      <c r="BF13" s="396" t="s">
        <v>319</v>
      </c>
      <c r="BG13" s="389" t="s">
        <v>320</v>
      </c>
      <c r="BH13" s="388"/>
      <c r="BI13" s="389" t="str">
        <f t="shared" si="1"/>
        <v>N/A</v>
      </c>
      <c r="BJ13" s="388"/>
      <c r="BK13" s="389" t="str">
        <f t="shared" si="17"/>
        <v>N/A</v>
      </c>
      <c r="BL13" s="389"/>
      <c r="BM13" s="389" t="str">
        <f t="shared" si="18"/>
        <v>N/A</v>
      </c>
      <c r="BN13" s="389"/>
      <c r="BO13" s="389" t="str">
        <f t="shared" si="19"/>
        <v>N/A</v>
      </c>
      <c r="BP13" s="389"/>
      <c r="BQ13" s="389" t="str">
        <f t="shared" si="20"/>
        <v>N/A</v>
      </c>
      <c r="BR13" s="389"/>
      <c r="BS13" s="389" t="str">
        <f t="shared" si="2"/>
        <v>N/A</v>
      </c>
      <c r="BT13" s="389"/>
      <c r="BU13" s="389" t="str">
        <f t="shared" si="3"/>
        <v>N/A</v>
      </c>
      <c r="BV13" s="389"/>
      <c r="BW13" s="389" t="str">
        <f t="shared" si="4"/>
        <v>N/A</v>
      </c>
      <c r="BX13" s="389"/>
      <c r="BY13" s="389" t="str">
        <f t="shared" si="5"/>
        <v>N/A</v>
      </c>
      <c r="BZ13" s="389"/>
      <c r="CA13" s="389" t="str">
        <f t="shared" si="6"/>
        <v>N/A</v>
      </c>
      <c r="CB13" s="389"/>
      <c r="CC13" s="389" t="str">
        <f t="shared" si="7"/>
        <v>N/A</v>
      </c>
      <c r="CD13" s="389"/>
      <c r="CE13" s="389" t="str">
        <f t="shared" si="8"/>
        <v>&gt; 25%</v>
      </c>
      <c r="CF13" s="389"/>
      <c r="CG13" s="389" t="str">
        <f t="shared" si="9"/>
        <v>ok</v>
      </c>
      <c r="CH13" s="389"/>
      <c r="CI13" s="389" t="str">
        <f t="shared" si="10"/>
        <v>&gt; 25%</v>
      </c>
      <c r="CJ13" s="389"/>
      <c r="CK13" s="389" t="str">
        <f t="shared" si="11"/>
        <v>&gt; 25%</v>
      </c>
      <c r="CL13" s="389"/>
      <c r="CM13" s="389" t="str">
        <f t="shared" si="12"/>
        <v>&gt; 25%</v>
      </c>
      <c r="CN13" s="389"/>
      <c r="CO13" s="389" t="str">
        <f t="shared" si="13"/>
        <v>ok</v>
      </c>
      <c r="CP13" s="389"/>
      <c r="CQ13" s="389" t="str">
        <f t="shared" si="14"/>
        <v>ok</v>
      </c>
      <c r="CR13" s="389"/>
      <c r="CS13" s="389" t="str">
        <f t="shared" si="15"/>
        <v>ok</v>
      </c>
      <c r="CT13" s="389"/>
      <c r="CU13" s="389" t="str">
        <f t="shared" si="16"/>
        <v>&gt; 25%</v>
      </c>
      <c r="CV13" s="389"/>
      <c r="CW13" s="389" t="str">
        <f t="shared" si="21"/>
        <v>ok</v>
      </c>
      <c r="CX13" s="389"/>
      <c r="CY13" s="389" t="str">
        <f t="shared" si="22"/>
        <v>&gt; 25%</v>
      </c>
      <c r="CZ13" s="389"/>
      <c r="DA13" s="389" t="str">
        <f t="shared" si="0"/>
        <v>ok</v>
      </c>
      <c r="DB13" s="890"/>
      <c r="DC13" s="890"/>
      <c r="DD13" s="890"/>
      <c r="DE13" s="890"/>
      <c r="DF13" s="890"/>
      <c r="DG13" s="890"/>
      <c r="DH13" s="890"/>
      <c r="DI13" s="890"/>
      <c r="DJ13" s="890"/>
      <c r="DK13" s="890"/>
      <c r="DL13" s="890"/>
      <c r="DM13" s="890"/>
      <c r="DN13" s="890"/>
      <c r="DO13" s="890"/>
      <c r="DP13" s="890"/>
      <c r="DQ13" s="890"/>
      <c r="DR13" s="890"/>
      <c r="DS13" s="890"/>
      <c r="DT13" s="890"/>
      <c r="DU13" s="890"/>
      <c r="DV13" s="890"/>
      <c r="DW13" s="890"/>
      <c r="DX13" s="890"/>
      <c r="DY13" s="890"/>
      <c r="DZ13" s="890"/>
      <c r="EA13" s="890"/>
      <c r="EB13" s="890"/>
      <c r="EC13" s="890"/>
      <c r="ED13" s="890"/>
      <c r="EE13" s="890"/>
      <c r="EF13" s="890"/>
      <c r="EG13" s="890"/>
      <c r="EH13" s="890"/>
      <c r="EI13" s="890"/>
      <c r="EJ13" s="890"/>
      <c r="EK13" s="890"/>
      <c r="EL13" s="890"/>
      <c r="EM13" s="890"/>
      <c r="EN13" s="890"/>
    </row>
    <row r="14" spans="1:144" s="570" customFormat="1" ht="15" customHeight="1" x14ac:dyDescent="0.2">
      <c r="A14" s="584"/>
      <c r="B14" s="546">
        <v>257</v>
      </c>
      <c r="C14" s="553">
        <v>6</v>
      </c>
      <c r="D14" s="573" t="s">
        <v>562</v>
      </c>
      <c r="E14" s="378" t="s">
        <v>316</v>
      </c>
      <c r="F14" s="548"/>
      <c r="G14" s="549"/>
      <c r="H14" s="548"/>
      <c r="I14" s="549"/>
      <c r="J14" s="548"/>
      <c r="K14" s="549"/>
      <c r="L14" s="548"/>
      <c r="M14" s="549"/>
      <c r="N14" s="548"/>
      <c r="O14" s="549"/>
      <c r="P14" s="548"/>
      <c r="Q14" s="549"/>
      <c r="R14" s="548"/>
      <c r="S14" s="549"/>
      <c r="T14" s="548"/>
      <c r="U14" s="549"/>
      <c r="V14" s="548"/>
      <c r="W14" s="549"/>
      <c r="X14" s="548"/>
      <c r="Y14" s="549"/>
      <c r="Z14" s="548"/>
      <c r="AA14" s="549"/>
      <c r="AB14" s="1147">
        <v>1.8364319577813148E-2</v>
      </c>
      <c r="AC14" s="1148"/>
      <c r="AD14" s="1147">
        <v>19.613307952880859</v>
      </c>
      <c r="AE14" s="1148"/>
      <c r="AF14" s="1147">
        <v>47.428318023681641</v>
      </c>
      <c r="AG14" s="1148"/>
      <c r="AH14" s="1147">
        <v>114.81273651123047</v>
      </c>
      <c r="AI14" s="1148"/>
      <c r="AJ14" s="1147">
        <v>177.83551025390625</v>
      </c>
      <c r="AK14" s="1148"/>
      <c r="AL14" s="1147">
        <v>481.45144653320313</v>
      </c>
      <c r="AM14" s="1148"/>
      <c r="AN14" s="1147">
        <v>664.85693359375</v>
      </c>
      <c r="AO14" s="1148"/>
      <c r="AP14" s="1147">
        <v>821.07061767578125</v>
      </c>
      <c r="AQ14" s="1148"/>
      <c r="AR14" s="1147">
        <v>870.17437744140625</v>
      </c>
      <c r="AS14" s="1148"/>
      <c r="AT14" s="1147">
        <v>1086.875</v>
      </c>
      <c r="AU14" s="1148"/>
      <c r="AV14" s="1147">
        <v>1315.717041015625</v>
      </c>
      <c r="AW14" s="1148"/>
      <c r="AX14" s="1147">
        <v>1956.9436680103961</v>
      </c>
      <c r="AY14" s="1148" t="s">
        <v>563</v>
      </c>
      <c r="AZ14" s="1147">
        <v>2001.7846591132031</v>
      </c>
      <c r="BA14" s="1150" t="s">
        <v>563</v>
      </c>
      <c r="BB14" s="891"/>
      <c r="BC14" s="350"/>
      <c r="BD14" s="556">
        <v>6</v>
      </c>
      <c r="BE14" s="576" t="s">
        <v>564</v>
      </c>
      <c r="BF14" s="396" t="s">
        <v>319</v>
      </c>
      <c r="BG14" s="389" t="s">
        <v>320</v>
      </c>
      <c r="BH14" s="388"/>
      <c r="BI14" s="389" t="str">
        <f t="shared" si="1"/>
        <v>N/A</v>
      </c>
      <c r="BJ14" s="388"/>
      <c r="BK14" s="389" t="str">
        <f>IF(OR(ISBLANK(H14),ISBLANK(J14)),"N/A",IF(ABS((J14-H14)/H14)&gt;0.25,"&gt; 25%","ok"))</f>
        <v>N/A</v>
      </c>
      <c r="BL14" s="389"/>
      <c r="BM14" s="389" t="str">
        <f t="shared" si="18"/>
        <v>N/A</v>
      </c>
      <c r="BN14" s="389"/>
      <c r="BO14" s="389" t="str">
        <f t="shared" si="19"/>
        <v>N/A</v>
      </c>
      <c r="BP14" s="389"/>
      <c r="BQ14" s="389" t="str">
        <f t="shared" si="20"/>
        <v>N/A</v>
      </c>
      <c r="BR14" s="389"/>
      <c r="BS14" s="389" t="str">
        <f t="shared" si="2"/>
        <v>N/A</v>
      </c>
      <c r="BT14" s="389"/>
      <c r="BU14" s="389" t="str">
        <f t="shared" si="3"/>
        <v>N/A</v>
      </c>
      <c r="BV14" s="389"/>
      <c r="BW14" s="389" t="str">
        <f t="shared" si="4"/>
        <v>N/A</v>
      </c>
      <c r="BX14" s="389"/>
      <c r="BY14" s="389" t="str">
        <f t="shared" si="5"/>
        <v>N/A</v>
      </c>
      <c r="BZ14" s="389"/>
      <c r="CA14" s="389" t="str">
        <f t="shared" si="6"/>
        <v>N/A</v>
      </c>
      <c r="CB14" s="389"/>
      <c r="CC14" s="389" t="str">
        <f t="shared" si="7"/>
        <v>N/A</v>
      </c>
      <c r="CD14" s="389"/>
      <c r="CE14" s="389" t="str">
        <f t="shared" si="8"/>
        <v>&gt; 25%</v>
      </c>
      <c r="CF14" s="389"/>
      <c r="CG14" s="389" t="str">
        <f t="shared" si="9"/>
        <v>&gt; 25%</v>
      </c>
      <c r="CH14" s="389"/>
      <c r="CI14" s="389" t="str">
        <f t="shared" si="10"/>
        <v>&gt; 25%</v>
      </c>
      <c r="CJ14" s="389"/>
      <c r="CK14" s="389" t="str">
        <f t="shared" si="11"/>
        <v>&gt; 25%</v>
      </c>
      <c r="CL14" s="389"/>
      <c r="CM14" s="389" t="str">
        <f t="shared" si="12"/>
        <v>&gt; 25%</v>
      </c>
      <c r="CN14" s="389"/>
      <c r="CO14" s="389" t="str">
        <f t="shared" si="13"/>
        <v>&gt; 25%</v>
      </c>
      <c r="CP14" s="389"/>
      <c r="CQ14" s="389" t="str">
        <f t="shared" si="14"/>
        <v>ok</v>
      </c>
      <c r="CR14" s="389"/>
      <c r="CS14" s="389" t="str">
        <f t="shared" si="15"/>
        <v>ok</v>
      </c>
      <c r="CT14" s="389"/>
      <c r="CU14" s="389" t="str">
        <f t="shared" si="16"/>
        <v>ok</v>
      </c>
      <c r="CV14" s="389"/>
      <c r="CW14" s="389" t="str">
        <f t="shared" si="21"/>
        <v>ok</v>
      </c>
      <c r="CX14" s="389"/>
      <c r="CY14" s="389" t="str">
        <f t="shared" si="22"/>
        <v>&gt; 25%</v>
      </c>
      <c r="CZ14" s="389"/>
      <c r="DA14" s="389" t="str">
        <f t="shared" si="0"/>
        <v>ok</v>
      </c>
      <c r="DB14" s="890"/>
      <c r="DC14" s="890"/>
      <c r="DD14" s="890"/>
      <c r="DE14" s="890"/>
      <c r="DF14" s="890"/>
      <c r="DG14" s="890"/>
      <c r="DH14" s="890"/>
      <c r="DI14" s="890"/>
      <c r="DJ14" s="890"/>
      <c r="DK14" s="890"/>
      <c r="DL14" s="890"/>
      <c r="DM14" s="890"/>
      <c r="DN14" s="890"/>
      <c r="DO14" s="890"/>
      <c r="DP14" s="890"/>
      <c r="DQ14" s="890"/>
      <c r="DR14" s="890"/>
      <c r="DS14" s="890"/>
      <c r="DT14" s="890"/>
      <c r="DU14" s="890"/>
      <c r="DV14" s="890"/>
      <c r="DW14" s="890"/>
      <c r="DX14" s="890"/>
      <c r="DY14" s="890"/>
      <c r="DZ14" s="890"/>
      <c r="EA14" s="890"/>
      <c r="EB14" s="890"/>
      <c r="EC14" s="890"/>
      <c r="ED14" s="890"/>
      <c r="EE14" s="890"/>
      <c r="EF14" s="890"/>
      <c r="EG14" s="890"/>
      <c r="EH14" s="890"/>
      <c r="EI14" s="890"/>
      <c r="EJ14" s="890"/>
      <c r="EK14" s="890"/>
      <c r="EL14" s="890"/>
      <c r="EM14" s="890"/>
      <c r="EN14" s="890"/>
    </row>
    <row r="15" spans="1:144" s="570" customFormat="1" ht="22.35" customHeight="1" x14ac:dyDescent="0.2">
      <c r="A15" s="584"/>
      <c r="B15" s="546">
        <v>263</v>
      </c>
      <c r="C15" s="553">
        <v>7</v>
      </c>
      <c r="D15" s="577" t="s">
        <v>565</v>
      </c>
      <c r="E15" s="378" t="s">
        <v>316</v>
      </c>
      <c r="F15" s="548"/>
      <c r="G15" s="549"/>
      <c r="H15" s="548"/>
      <c r="I15" s="549"/>
      <c r="J15" s="548"/>
      <c r="K15" s="549"/>
      <c r="L15" s="548"/>
      <c r="M15" s="549"/>
      <c r="N15" s="548"/>
      <c r="O15" s="549"/>
      <c r="P15" s="548"/>
      <c r="Q15" s="549"/>
      <c r="R15" s="548"/>
      <c r="S15" s="549"/>
      <c r="T15" s="548"/>
      <c r="U15" s="549"/>
      <c r="V15" s="548"/>
      <c r="W15" s="549"/>
      <c r="X15" s="548"/>
      <c r="Y15" s="549"/>
      <c r="Z15" s="548"/>
      <c r="AA15" s="549"/>
      <c r="AB15" s="1157">
        <v>1.8364319577813148E-2</v>
      </c>
      <c r="AC15" s="1158"/>
      <c r="AD15" s="1157">
        <v>19.613307952880859</v>
      </c>
      <c r="AE15" s="1158"/>
      <c r="AF15" s="1157">
        <v>47.428318023681641</v>
      </c>
      <c r="AG15" s="1158"/>
      <c r="AH15" s="1157">
        <v>114.81273651123047</v>
      </c>
      <c r="AI15" s="1158"/>
      <c r="AJ15" s="1157">
        <v>177.83551025390625</v>
      </c>
      <c r="AK15" s="1158"/>
      <c r="AL15" s="1157">
        <v>481.45144653320313</v>
      </c>
      <c r="AM15" s="1158"/>
      <c r="AN15" s="1157">
        <v>664.85693359375</v>
      </c>
      <c r="AO15" s="1158"/>
      <c r="AP15" s="1157">
        <v>821.07061767578125</v>
      </c>
      <c r="AQ15" s="1158"/>
      <c r="AR15" s="1157">
        <v>870.17437744140625</v>
      </c>
      <c r="AS15" s="1158"/>
      <c r="AT15" s="1157">
        <v>1086.875</v>
      </c>
      <c r="AU15" s="1158"/>
      <c r="AV15" s="1147">
        <v>1315.717041015625</v>
      </c>
      <c r="AW15" s="1148"/>
      <c r="AX15" s="1149">
        <v>1902.5984034151961</v>
      </c>
      <c r="AY15" s="1148"/>
      <c r="AZ15" s="1147">
        <v>1947.1584612028032</v>
      </c>
      <c r="BA15" s="1150"/>
      <c r="BB15" s="891"/>
      <c r="BC15" s="350"/>
      <c r="BD15" s="556">
        <v>7</v>
      </c>
      <c r="BE15" s="578" t="s">
        <v>566</v>
      </c>
      <c r="BF15" s="396" t="s">
        <v>319</v>
      </c>
      <c r="BG15" s="389"/>
      <c r="BH15" s="388"/>
      <c r="BI15" s="389" t="str">
        <f>IF(OR(ISBLANK(F15),ISBLANK(H15)),"N/A",IF(ABS((H15-F15)/F15)&gt;1,"&gt; 100%","ok"))</f>
        <v>N/A</v>
      </c>
      <c r="BJ15" s="388"/>
      <c r="BK15" s="389" t="str">
        <f>IF(OR(ISBLANK(H15),ISBLANK(J15)),"N/A",IF(ABS((J15-H15)/H15)&gt;0.25,"&gt; 25%","ok"))</f>
        <v>N/A</v>
      </c>
      <c r="BL15" s="389"/>
      <c r="BM15" s="389" t="str">
        <f>IF(OR(ISBLANK(J15),ISBLANK(L15)),"N/A",IF(ABS((L15-J15)/J15)&gt;0.25,"&gt; 25%","ok"))</f>
        <v>N/A</v>
      </c>
      <c r="BN15" s="389"/>
      <c r="BO15" s="389" t="str">
        <f>IF(OR(ISBLANK(L15),ISBLANK(N15)),"N/A",IF(ABS((N15-L15)/L15)&gt;0.25,"&gt; 25%","ok"))</f>
        <v>N/A</v>
      </c>
      <c r="BP15" s="389"/>
      <c r="BQ15" s="389" t="str">
        <f>IF(OR(ISBLANK(N15),ISBLANK(P15)),"N/A",IF(ABS((P15-N15)/N15)&gt;0.25,"&gt; 25%","ok"))</f>
        <v>N/A</v>
      </c>
      <c r="BR15" s="389"/>
      <c r="BS15" s="389" t="str">
        <f>IF(OR(ISBLANK(P15),ISBLANK(R15)),"N/A",IF(ABS((R15-P15)/P15)&gt;0.25,"&gt; 25%","ok"))</f>
        <v>N/A</v>
      </c>
      <c r="BT15" s="389"/>
      <c r="BU15" s="389" t="str">
        <f>IF(OR(ISBLANK(R15),ISBLANK(T15)),"N/A",IF(ABS((T15-R15)/R15)&gt;0.25,"&gt; 25%","ok"))</f>
        <v>N/A</v>
      </c>
      <c r="BV15" s="389"/>
      <c r="BW15" s="389" t="str">
        <f>IF(OR(ISBLANK(T15),ISBLANK(V15)),"N/A",IF(ABS((V15-T15)/T15)&gt;0.25,"&gt; 25%","ok"))</f>
        <v>N/A</v>
      </c>
      <c r="BX15" s="389"/>
      <c r="BY15" s="389" t="str">
        <f>IF(OR(ISBLANK(V15),ISBLANK(X15)),"N/A",IF(ABS((X15-V15)/V15)&gt;0.25,"&gt; 25%","ok"))</f>
        <v>N/A</v>
      </c>
      <c r="BZ15" s="389"/>
      <c r="CA15" s="389" t="str">
        <f>IF(OR(ISBLANK(X15),ISBLANK(Z15)),"N/A",IF(ABS((Z15-X15)/X15)&gt;0.25,"&gt; 25%","ok"))</f>
        <v>N/A</v>
      </c>
      <c r="CB15" s="389"/>
      <c r="CC15" s="389" t="str">
        <f>IF(OR(ISBLANK(Z15),ISBLANK(AB15)),"N/A",IF(ABS((AB15-Z15)/Z15)&gt;0.25,"&gt; 25%","ok"))</f>
        <v>N/A</v>
      </c>
      <c r="CD15" s="389"/>
      <c r="CE15" s="389" t="str">
        <f>IF(OR(ISBLANK(AB15),ISBLANK(AD15)),"N/A",IF(ABS((AD15-AB15)/AB15)&gt;0.25,"&gt; 25%","ok"))</f>
        <v>&gt; 25%</v>
      </c>
      <c r="CF15" s="389"/>
      <c r="CG15" s="389" t="str">
        <f>IF(OR(ISBLANK(AD15),ISBLANK(AF15)),"N/A",IF(ABS((AF15-AD15)/AD15)&gt;0.25,"&gt; 25%","ok"))</f>
        <v>&gt; 25%</v>
      </c>
      <c r="CH15" s="389"/>
      <c r="CI15" s="389" t="str">
        <f>IF(OR(ISBLANK(AF15),ISBLANK(AH15)),"N/A",IF(ABS((AH15-AF15)/AF15)&gt;0.25,"&gt; 25%","ok"))</f>
        <v>&gt; 25%</v>
      </c>
      <c r="CJ15" s="389"/>
      <c r="CK15" s="389" t="str">
        <f>IF(OR(ISBLANK(AH15),ISBLANK(AJ15)),"N/A",IF(ABS((AJ15-AH15)/AH15)&gt;0.25,"&gt; 25%","ok"))</f>
        <v>&gt; 25%</v>
      </c>
      <c r="CL15" s="389"/>
      <c r="CM15" s="389" t="str">
        <f>IF(OR(ISBLANK(AJ15),ISBLANK(AL15)),"N/A",IF(ABS((AL15-AJ15)/AJ15)&gt;0.25,"&gt; 25%","ok"))</f>
        <v>&gt; 25%</v>
      </c>
      <c r="CN15" s="389"/>
      <c r="CO15" s="389" t="str">
        <f>IF(OR(ISBLANK(AL15),ISBLANK(AN15)),"N/A",IF(ABS((AN15-AL15)/AL15)&gt;0.25,"&gt; 25%","ok"))</f>
        <v>&gt; 25%</v>
      </c>
      <c r="CP15" s="389"/>
      <c r="CQ15" s="389" t="str">
        <f>IF(OR(ISBLANK(AN15),ISBLANK(AP15)),"N/A",IF(ABS((AP15-AN15)/AN15)&gt;0.25,"&gt; 25%","ok"))</f>
        <v>ok</v>
      </c>
      <c r="CR15" s="389"/>
      <c r="CS15" s="389" t="str">
        <f>IF(OR(ISBLANK(AP15),ISBLANK(AR15)),"N/A",IF(ABS((AR15-AP15)/AP15)&gt;0.25,"&gt; 25%","ok"))</f>
        <v>ok</v>
      </c>
      <c r="CT15" s="389"/>
      <c r="CU15" s="389" t="str">
        <f>IF(OR(ISBLANK(AR15),ISBLANK(AT15)),"N/A",IF(ABS((AT15-AR15)/AR15)&gt;0.25,"&gt; 25%","ok"))</f>
        <v>ok</v>
      </c>
      <c r="CV15" s="389"/>
      <c r="CW15" s="389" t="str">
        <f>IF(OR(ISBLANK(AT15),ISBLANK(AV15)),"N/A",IF(ABS((AV15-AT15)/AT15)&gt;0.25,"&gt; 25%","ok"))</f>
        <v>ok</v>
      </c>
      <c r="CX15" s="389"/>
      <c r="CY15" s="389" t="str">
        <f>IF(OR(ISBLANK(AV15),ISBLANK(AX15)),"N/A",IF(ABS((AX15-AV15)/AV15)&gt;0.25,"&gt; 25%","ok"))</f>
        <v>&gt; 25%</v>
      </c>
      <c r="CZ15" s="389"/>
      <c r="DA15" s="389" t="str">
        <f t="shared" si="0"/>
        <v>ok</v>
      </c>
      <c r="DB15" s="890"/>
      <c r="DC15" s="890"/>
      <c r="DD15" s="890"/>
      <c r="DE15" s="890"/>
      <c r="DF15" s="890"/>
      <c r="DG15" s="890"/>
      <c r="DH15" s="890"/>
      <c r="DI15" s="890"/>
      <c r="DJ15" s="890"/>
      <c r="DK15" s="890"/>
      <c r="DL15" s="890"/>
      <c r="DM15" s="890"/>
      <c r="DN15" s="890"/>
      <c r="DO15" s="890"/>
      <c r="DP15" s="890"/>
      <c r="DQ15" s="890"/>
      <c r="DR15" s="890"/>
      <c r="DS15" s="890"/>
      <c r="DT15" s="890"/>
      <c r="DU15" s="890"/>
      <c r="DV15" s="890"/>
      <c r="DW15" s="890"/>
      <c r="DX15" s="890"/>
      <c r="DY15" s="890"/>
      <c r="DZ15" s="890"/>
      <c r="EA15" s="890"/>
      <c r="EB15" s="890"/>
      <c r="EC15" s="890"/>
      <c r="ED15" s="890"/>
      <c r="EE15" s="890"/>
      <c r="EF15" s="890"/>
      <c r="EG15" s="890"/>
      <c r="EH15" s="890"/>
      <c r="EI15" s="890"/>
      <c r="EJ15" s="890"/>
      <c r="EK15" s="890"/>
      <c r="EL15" s="890"/>
      <c r="EM15" s="890"/>
      <c r="EN15" s="890"/>
    </row>
    <row r="16" spans="1:144" s="570" customFormat="1" ht="15" customHeight="1" x14ac:dyDescent="0.2">
      <c r="A16" s="584"/>
      <c r="B16" s="546">
        <v>264</v>
      </c>
      <c r="C16" s="553">
        <v>8</v>
      </c>
      <c r="D16" s="579" t="s">
        <v>567</v>
      </c>
      <c r="E16" s="378" t="s">
        <v>316</v>
      </c>
      <c r="F16" s="548"/>
      <c r="G16" s="549"/>
      <c r="H16" s="548"/>
      <c r="I16" s="549"/>
      <c r="J16" s="548"/>
      <c r="K16" s="549"/>
      <c r="L16" s="548"/>
      <c r="M16" s="549"/>
      <c r="N16" s="548"/>
      <c r="O16" s="549"/>
      <c r="P16" s="548"/>
      <c r="Q16" s="549"/>
      <c r="R16" s="548"/>
      <c r="S16" s="549"/>
      <c r="T16" s="548"/>
      <c r="U16" s="549"/>
      <c r="V16" s="548"/>
      <c r="W16" s="549"/>
      <c r="X16" s="548"/>
      <c r="Y16" s="549"/>
      <c r="Z16" s="548"/>
      <c r="AA16" s="549"/>
      <c r="AB16" s="1147"/>
      <c r="AC16" s="1148"/>
      <c r="AD16" s="1147"/>
      <c r="AE16" s="1148"/>
      <c r="AF16" s="1147"/>
      <c r="AG16" s="1148"/>
      <c r="AH16" s="1147"/>
      <c r="AI16" s="1148"/>
      <c r="AJ16" s="1147"/>
      <c r="AK16" s="1148"/>
      <c r="AL16" s="1147"/>
      <c r="AM16" s="1148"/>
      <c r="AN16" s="1147"/>
      <c r="AO16" s="1148"/>
      <c r="AP16" s="1147"/>
      <c r="AQ16" s="1148"/>
      <c r="AR16" s="1147"/>
      <c r="AS16" s="1148"/>
      <c r="AT16" s="1147"/>
      <c r="AU16" s="1148"/>
      <c r="AV16" s="1147"/>
      <c r="AW16" s="1148"/>
      <c r="AX16" s="1147"/>
      <c r="AY16" s="1148"/>
      <c r="AZ16" s="1147"/>
      <c r="BA16" s="1150"/>
      <c r="BB16" s="891"/>
      <c r="BC16" s="350"/>
      <c r="BD16" s="556">
        <v>8</v>
      </c>
      <c r="BE16" s="576" t="s">
        <v>568</v>
      </c>
      <c r="BF16" s="396" t="s">
        <v>319</v>
      </c>
      <c r="BG16" s="389"/>
      <c r="BH16" s="388"/>
      <c r="BI16" s="389" t="str">
        <f>IF(OR(ISBLANK(F16),ISBLANK(H16)),"N/A",IF(ABS((H16-F16)/F16)&gt;1,"&gt; 100%","ok"))</f>
        <v>N/A</v>
      </c>
      <c r="BJ16" s="388"/>
      <c r="BK16" s="389" t="str">
        <f>IF(OR(ISBLANK(H16),ISBLANK(J16)),"N/A",IF(ABS((J16-H16)/H16)&gt;0.25,"&gt; 25%","ok"))</f>
        <v>N/A</v>
      </c>
      <c r="BL16" s="389"/>
      <c r="BM16" s="389" t="str">
        <f>IF(OR(ISBLANK(J16),ISBLANK(L16)),"N/A",IF(ABS((L16-J16)/J16)&gt;0.25,"&gt; 25%","ok"))</f>
        <v>N/A</v>
      </c>
      <c r="BN16" s="389"/>
      <c r="BO16" s="389" t="str">
        <f>IF(OR(ISBLANK(L16),ISBLANK(N16)),"N/A",IF(ABS((N16-L16)/L16)&gt;0.25,"&gt; 25%","ok"))</f>
        <v>N/A</v>
      </c>
      <c r="BP16" s="389"/>
      <c r="BQ16" s="389" t="str">
        <f>IF(OR(ISBLANK(N16),ISBLANK(P16)),"N/A",IF(ABS((P16-N16)/N16)&gt;0.25,"&gt; 25%","ok"))</f>
        <v>N/A</v>
      </c>
      <c r="BR16" s="389"/>
      <c r="BS16" s="389" t="str">
        <f>IF(OR(ISBLANK(P16),ISBLANK(R16)),"N/A",IF(ABS((R16-P16)/P16)&gt;0.25,"&gt; 25%","ok"))</f>
        <v>N/A</v>
      </c>
      <c r="BT16" s="389"/>
      <c r="BU16" s="389" t="str">
        <f>IF(OR(ISBLANK(R16),ISBLANK(T16)),"N/A",IF(ABS((T16-R16)/R16)&gt;0.25,"&gt; 25%","ok"))</f>
        <v>N/A</v>
      </c>
      <c r="BV16" s="389"/>
      <c r="BW16" s="389" t="str">
        <f>IF(OR(ISBLANK(T16),ISBLANK(V16)),"N/A",IF(ABS((V16-T16)/T16)&gt;0.25,"&gt; 25%","ok"))</f>
        <v>N/A</v>
      </c>
      <c r="BX16" s="389"/>
      <c r="BY16" s="389" t="str">
        <f>IF(OR(ISBLANK(V16),ISBLANK(X16)),"N/A",IF(ABS((X16-V16)/V16)&gt;0.25,"&gt; 25%","ok"))</f>
        <v>N/A</v>
      </c>
      <c r="BZ16" s="389"/>
      <c r="CA16" s="389" t="str">
        <f>IF(OR(ISBLANK(X16),ISBLANK(Z16)),"N/A",IF(ABS((Z16-X16)/X16)&gt;0.25,"&gt; 25%","ok"))</f>
        <v>N/A</v>
      </c>
      <c r="CB16" s="389"/>
      <c r="CC16" s="389" t="str">
        <f>IF(OR(ISBLANK(Z16),ISBLANK(AB16)),"N/A",IF(ABS((AB16-Z16)/Z16)&gt;0.25,"&gt; 25%","ok"))</f>
        <v>N/A</v>
      </c>
      <c r="CD16" s="389"/>
      <c r="CE16" s="389" t="str">
        <f>IF(OR(ISBLANK(AB16),ISBLANK(AD16)),"N/A",IF(ABS((AD16-AB16)/AB16)&gt;0.25,"&gt; 25%","ok"))</f>
        <v>N/A</v>
      </c>
      <c r="CF16" s="389"/>
      <c r="CG16" s="389" t="str">
        <f>IF(OR(ISBLANK(AD16),ISBLANK(AF16)),"N/A",IF(ABS((AF16-AD16)/AD16)&gt;0.25,"&gt; 25%","ok"))</f>
        <v>N/A</v>
      </c>
      <c r="CH16" s="389"/>
      <c r="CI16" s="389" t="str">
        <f>IF(OR(ISBLANK(AF16),ISBLANK(AH16)),"N/A",IF(ABS((AH16-AF16)/AF16)&gt;0.25,"&gt; 25%","ok"))</f>
        <v>N/A</v>
      </c>
      <c r="CJ16" s="389"/>
      <c r="CK16" s="389" t="str">
        <f>IF(OR(ISBLANK(AH16),ISBLANK(AJ16)),"N/A",IF(ABS((AJ16-AH16)/AH16)&gt;0.25,"&gt; 25%","ok"))</f>
        <v>N/A</v>
      </c>
      <c r="CL16" s="389"/>
      <c r="CM16" s="389" t="str">
        <f>IF(OR(ISBLANK(AJ16),ISBLANK(AL16)),"N/A",IF(ABS((AL16-AJ16)/AJ16)&gt;0.25,"&gt; 25%","ok"))</f>
        <v>N/A</v>
      </c>
      <c r="CN16" s="389"/>
      <c r="CO16" s="389" t="str">
        <f>IF(OR(ISBLANK(AL16),ISBLANK(AN16)),"N/A",IF(ABS((AN16-AL16)/AL16)&gt;0.25,"&gt; 25%","ok"))</f>
        <v>N/A</v>
      </c>
      <c r="CP16" s="389"/>
      <c r="CQ16" s="389" t="str">
        <f>IF(OR(ISBLANK(AN16),ISBLANK(AP16)),"N/A",IF(ABS((AP16-AN16)/AN16)&gt;0.25,"&gt; 25%","ok"))</f>
        <v>N/A</v>
      </c>
      <c r="CR16" s="389"/>
      <c r="CS16" s="389" t="str">
        <f>IF(OR(ISBLANK(AP16),ISBLANK(AR16)),"N/A",IF(ABS((AR16-AP16)/AP16)&gt;0.25,"&gt; 25%","ok"))</f>
        <v>N/A</v>
      </c>
      <c r="CT16" s="389"/>
      <c r="CU16" s="389" t="str">
        <f>IF(OR(ISBLANK(AR16),ISBLANK(AT16)),"N/A",IF(ABS((AT16-AR16)/AR16)&gt;0.25,"&gt; 25%","ok"))</f>
        <v>N/A</v>
      </c>
      <c r="CV16" s="389"/>
      <c r="CW16" s="389" t="str">
        <f>IF(OR(ISBLANK(AT16),ISBLANK(AV16)),"N/A",IF(ABS((AV16-AT16)/AT16)&gt;0.25,"&gt; 25%","ok"))</f>
        <v>N/A</v>
      </c>
      <c r="CX16" s="389"/>
      <c r="CY16" s="389" t="str">
        <f>IF(OR(ISBLANK(AV16),ISBLANK(AX16)),"N/A",IF(ABS((AX16-AV16)/AV16)&gt;0.25,"&gt; 25%","ok"))</f>
        <v>N/A</v>
      </c>
      <c r="CZ16" s="389"/>
      <c r="DA16" s="389" t="str">
        <f t="shared" si="0"/>
        <v>N/A</v>
      </c>
      <c r="DB16" s="890"/>
      <c r="DC16" s="890"/>
      <c r="DD16" s="890"/>
      <c r="DE16" s="890"/>
      <c r="DF16" s="890"/>
      <c r="DG16" s="890"/>
      <c r="DH16" s="890"/>
      <c r="DI16" s="890"/>
      <c r="DJ16" s="890"/>
      <c r="DK16" s="890"/>
      <c r="DL16" s="890"/>
      <c r="DM16" s="890"/>
      <c r="DN16" s="890"/>
      <c r="DO16" s="890"/>
      <c r="DP16" s="890"/>
      <c r="DQ16" s="890"/>
      <c r="DR16" s="890"/>
      <c r="DS16" s="890"/>
      <c r="DT16" s="890"/>
      <c r="DU16" s="890"/>
      <c r="DV16" s="890"/>
      <c r="DW16" s="890"/>
      <c r="DX16" s="890"/>
      <c r="DY16" s="890"/>
      <c r="DZ16" s="890"/>
      <c r="EA16" s="890"/>
      <c r="EB16" s="890"/>
      <c r="EC16" s="890"/>
      <c r="ED16" s="890"/>
      <c r="EE16" s="890"/>
      <c r="EF16" s="890"/>
      <c r="EG16" s="890"/>
      <c r="EH16" s="890"/>
      <c r="EI16" s="890"/>
      <c r="EJ16" s="890"/>
      <c r="EK16" s="890"/>
      <c r="EL16" s="890"/>
      <c r="EM16" s="890"/>
      <c r="EN16" s="890"/>
    </row>
    <row r="17" spans="1:144" s="570" customFormat="1" ht="15" customHeight="1" x14ac:dyDescent="0.2">
      <c r="A17" s="584"/>
      <c r="B17" s="546">
        <v>258</v>
      </c>
      <c r="C17" s="553">
        <v>9</v>
      </c>
      <c r="D17" s="573" t="s">
        <v>569</v>
      </c>
      <c r="E17" s="378" t="s">
        <v>316</v>
      </c>
      <c r="F17" s="548"/>
      <c r="G17" s="549"/>
      <c r="H17" s="548"/>
      <c r="I17" s="549"/>
      <c r="J17" s="548"/>
      <c r="K17" s="549"/>
      <c r="L17" s="548"/>
      <c r="M17" s="549"/>
      <c r="N17" s="548"/>
      <c r="O17" s="549"/>
      <c r="P17" s="548"/>
      <c r="Q17" s="549"/>
      <c r="R17" s="548"/>
      <c r="S17" s="549"/>
      <c r="T17" s="548"/>
      <c r="U17" s="549"/>
      <c r="V17" s="548"/>
      <c r="W17" s="549"/>
      <c r="X17" s="548"/>
      <c r="Y17" s="549"/>
      <c r="Z17" s="548"/>
      <c r="AA17" s="549"/>
      <c r="AB17" s="1147"/>
      <c r="AC17" s="1148"/>
      <c r="AD17" s="1147">
        <v>0.21447762846946716</v>
      </c>
      <c r="AE17" s="1148"/>
      <c r="AF17" s="1147">
        <v>2.0942678451538086</v>
      </c>
      <c r="AG17" s="1148"/>
      <c r="AH17" s="1147">
        <v>4.8064475059509277</v>
      </c>
      <c r="AI17" s="1148"/>
      <c r="AJ17" s="1147">
        <v>8.9078922271728516</v>
      </c>
      <c r="AK17" s="1148"/>
      <c r="AL17" s="1147">
        <v>16.23597526550293</v>
      </c>
      <c r="AM17" s="1148"/>
      <c r="AN17" s="1147">
        <v>20.537748336791992</v>
      </c>
      <c r="AO17" s="1148"/>
      <c r="AP17" s="1147">
        <v>26.007055282592773</v>
      </c>
      <c r="AQ17" s="1148"/>
      <c r="AR17" s="1147">
        <v>42.805282592773438</v>
      </c>
      <c r="AS17" s="1148"/>
      <c r="AT17" s="1147">
        <v>65.905494689941406</v>
      </c>
      <c r="AU17" s="1148"/>
      <c r="AV17" s="1147">
        <v>77.116310119628906</v>
      </c>
      <c r="AW17" s="1148"/>
      <c r="AX17" s="1147">
        <v>215.96215751999972</v>
      </c>
      <c r="AY17" s="1148"/>
      <c r="AZ17" s="1147">
        <v>219.36209601599958</v>
      </c>
      <c r="BA17" s="1150"/>
      <c r="BB17" s="891"/>
      <c r="BC17" s="350"/>
      <c r="BD17" s="556">
        <v>9</v>
      </c>
      <c r="BE17" s="576" t="s">
        <v>570</v>
      </c>
      <c r="BF17" s="396" t="s">
        <v>319</v>
      </c>
      <c r="BG17" s="389" t="s">
        <v>320</v>
      </c>
      <c r="BH17" s="388"/>
      <c r="BI17" s="389" t="str">
        <f t="shared" si="1"/>
        <v>N/A</v>
      </c>
      <c r="BJ17" s="388"/>
      <c r="BK17" s="389" t="str">
        <f t="shared" si="17"/>
        <v>N/A</v>
      </c>
      <c r="BL17" s="389"/>
      <c r="BM17" s="389" t="str">
        <f t="shared" si="18"/>
        <v>N/A</v>
      </c>
      <c r="BN17" s="389"/>
      <c r="BO17" s="389" t="str">
        <f t="shared" si="19"/>
        <v>N/A</v>
      </c>
      <c r="BP17" s="389"/>
      <c r="BQ17" s="389" t="str">
        <f t="shared" si="20"/>
        <v>N/A</v>
      </c>
      <c r="BR17" s="389"/>
      <c r="BS17" s="389" t="str">
        <f t="shared" si="2"/>
        <v>N/A</v>
      </c>
      <c r="BT17" s="389"/>
      <c r="BU17" s="389" t="str">
        <f t="shared" si="3"/>
        <v>N/A</v>
      </c>
      <c r="BV17" s="389"/>
      <c r="BW17" s="389" t="str">
        <f t="shared" si="4"/>
        <v>N/A</v>
      </c>
      <c r="BX17" s="389"/>
      <c r="BY17" s="389" t="str">
        <f t="shared" si="5"/>
        <v>N/A</v>
      </c>
      <c r="BZ17" s="389"/>
      <c r="CA17" s="389" t="str">
        <f t="shared" si="6"/>
        <v>N/A</v>
      </c>
      <c r="CB17" s="389"/>
      <c r="CC17" s="389" t="str">
        <f t="shared" si="7"/>
        <v>N/A</v>
      </c>
      <c r="CD17" s="389"/>
      <c r="CE17" s="389" t="str">
        <f t="shared" si="8"/>
        <v>N/A</v>
      </c>
      <c r="CF17" s="389"/>
      <c r="CG17" s="389" t="str">
        <f t="shared" si="9"/>
        <v>&gt; 25%</v>
      </c>
      <c r="CH17" s="389"/>
      <c r="CI17" s="389" t="str">
        <f t="shared" si="10"/>
        <v>&gt; 25%</v>
      </c>
      <c r="CJ17" s="389"/>
      <c r="CK17" s="389" t="str">
        <f t="shared" si="11"/>
        <v>&gt; 25%</v>
      </c>
      <c r="CL17" s="389"/>
      <c r="CM17" s="389" t="str">
        <f t="shared" si="12"/>
        <v>&gt; 25%</v>
      </c>
      <c r="CN17" s="389"/>
      <c r="CO17" s="389" t="str">
        <f t="shared" si="13"/>
        <v>&gt; 25%</v>
      </c>
      <c r="CP17" s="389"/>
      <c r="CQ17" s="389" t="str">
        <f t="shared" si="14"/>
        <v>&gt; 25%</v>
      </c>
      <c r="CR17" s="389"/>
      <c r="CS17" s="389" t="str">
        <f t="shared" si="15"/>
        <v>&gt; 25%</v>
      </c>
      <c r="CT17" s="389"/>
      <c r="CU17" s="389" t="str">
        <f t="shared" si="16"/>
        <v>&gt; 25%</v>
      </c>
      <c r="CV17" s="389"/>
      <c r="CW17" s="389" t="str">
        <f t="shared" si="21"/>
        <v>ok</v>
      </c>
      <c r="CX17" s="389"/>
      <c r="CY17" s="389" t="str">
        <f t="shared" si="22"/>
        <v>&gt; 25%</v>
      </c>
      <c r="CZ17" s="389"/>
      <c r="DA17" s="389" t="str">
        <f t="shared" si="0"/>
        <v>ok</v>
      </c>
      <c r="DB17" s="890"/>
      <c r="DC17" s="890"/>
      <c r="DD17" s="890"/>
      <c r="DE17" s="890"/>
      <c r="DF17" s="890"/>
      <c r="DG17" s="890"/>
      <c r="DH17" s="890"/>
      <c r="DI17" s="890"/>
      <c r="DJ17" s="890"/>
      <c r="DK17" s="890"/>
      <c r="DL17" s="890"/>
      <c r="DM17" s="890"/>
      <c r="DN17" s="890"/>
      <c r="DO17" s="890"/>
      <c r="DP17" s="890"/>
      <c r="DQ17" s="890"/>
      <c r="DR17" s="890"/>
      <c r="DS17" s="890"/>
      <c r="DT17" s="890"/>
      <c r="DU17" s="890"/>
      <c r="DV17" s="890"/>
      <c r="DW17" s="890"/>
      <c r="DX17" s="890"/>
      <c r="DY17" s="890"/>
      <c r="DZ17" s="890"/>
      <c r="EA17" s="890"/>
      <c r="EB17" s="890"/>
      <c r="EC17" s="890"/>
      <c r="ED17" s="890"/>
      <c r="EE17" s="890"/>
      <c r="EF17" s="890"/>
      <c r="EG17" s="890"/>
      <c r="EH17" s="890"/>
      <c r="EI17" s="890"/>
      <c r="EJ17" s="890"/>
      <c r="EK17" s="890"/>
      <c r="EL17" s="890"/>
      <c r="EM17" s="890"/>
      <c r="EN17" s="890"/>
    </row>
    <row r="18" spans="1:144" s="570" customFormat="1" ht="23.45" customHeight="1" x14ac:dyDescent="0.2">
      <c r="A18" s="584"/>
      <c r="B18" s="546">
        <v>265</v>
      </c>
      <c r="C18" s="553">
        <v>10</v>
      </c>
      <c r="D18" s="579" t="s">
        <v>571</v>
      </c>
      <c r="E18" s="378" t="s">
        <v>316</v>
      </c>
      <c r="F18" s="548"/>
      <c r="G18" s="549"/>
      <c r="H18" s="548"/>
      <c r="I18" s="549"/>
      <c r="J18" s="548"/>
      <c r="K18" s="549"/>
      <c r="L18" s="548"/>
      <c r="M18" s="549"/>
      <c r="N18" s="548"/>
      <c r="O18" s="549"/>
      <c r="P18" s="548"/>
      <c r="Q18" s="549"/>
      <c r="R18" s="548"/>
      <c r="S18" s="549"/>
      <c r="T18" s="548"/>
      <c r="U18" s="549"/>
      <c r="V18" s="548"/>
      <c r="W18" s="549"/>
      <c r="X18" s="548"/>
      <c r="Y18" s="549"/>
      <c r="Z18" s="548"/>
      <c r="AA18" s="549"/>
      <c r="AB18" s="1147"/>
      <c r="AC18" s="1148"/>
      <c r="AD18" s="1147"/>
      <c r="AE18" s="1148"/>
      <c r="AF18" s="1147"/>
      <c r="AG18" s="1148"/>
      <c r="AH18" s="1147"/>
      <c r="AI18" s="1148"/>
      <c r="AJ18" s="1147"/>
      <c r="AK18" s="1148"/>
      <c r="AL18" s="1147"/>
      <c r="AM18" s="1148"/>
      <c r="AN18" s="1147"/>
      <c r="AO18" s="1148"/>
      <c r="AP18" s="1147"/>
      <c r="AQ18" s="1148"/>
      <c r="AR18" s="1147"/>
      <c r="AS18" s="1148"/>
      <c r="AT18" s="1147"/>
      <c r="AU18" s="1148"/>
      <c r="AV18" s="1147"/>
      <c r="AW18" s="1148"/>
      <c r="AX18" s="1147"/>
      <c r="AY18" s="1148"/>
      <c r="AZ18" s="1147"/>
      <c r="BA18" s="1150"/>
      <c r="BB18" s="891"/>
      <c r="BC18" s="350"/>
      <c r="BD18" s="556">
        <v>10</v>
      </c>
      <c r="BE18" s="576" t="s">
        <v>572</v>
      </c>
      <c r="BF18" s="396" t="s">
        <v>319</v>
      </c>
      <c r="BG18" s="389"/>
      <c r="BH18" s="388"/>
      <c r="BI18" s="389" t="str">
        <f>IF(OR(ISBLANK(F18),ISBLANK(H18)),"N/A",IF(ABS((H18-F18)/F18)&gt;1,"&gt; 100%","ok"))</f>
        <v>N/A</v>
      </c>
      <c r="BJ18" s="388"/>
      <c r="BK18" s="389" t="str">
        <f>IF(OR(ISBLANK(H18),ISBLANK(J18)),"N/A",IF(ABS((J18-H18)/H18)&gt;0.25,"&gt; 25%","ok"))</f>
        <v>N/A</v>
      </c>
      <c r="BL18" s="389"/>
      <c r="BM18" s="389" t="str">
        <f>IF(OR(ISBLANK(J18),ISBLANK(L18)),"N/A",IF(ABS((L18-J18)/J18)&gt;0.25,"&gt; 25%","ok"))</f>
        <v>N/A</v>
      </c>
      <c r="BN18" s="389"/>
      <c r="BO18" s="389" t="str">
        <f>IF(OR(ISBLANK(L18),ISBLANK(N18)),"N/A",IF(ABS((N18-L18)/L18)&gt;0.25,"&gt; 25%","ok"))</f>
        <v>N/A</v>
      </c>
      <c r="BP18" s="389"/>
      <c r="BQ18" s="389" t="str">
        <f>IF(OR(ISBLANK(N18),ISBLANK(P18)),"N/A",IF(ABS((P18-N18)/N18)&gt;0.25,"&gt; 25%","ok"))</f>
        <v>N/A</v>
      </c>
      <c r="BR18" s="389"/>
      <c r="BS18" s="389" t="str">
        <f>IF(OR(ISBLANK(P18),ISBLANK(R18)),"N/A",IF(ABS((R18-P18)/P18)&gt;0.25,"&gt; 25%","ok"))</f>
        <v>N/A</v>
      </c>
      <c r="BT18" s="389"/>
      <c r="BU18" s="389" t="str">
        <f>IF(OR(ISBLANK(R18),ISBLANK(T18)),"N/A",IF(ABS((T18-R18)/R18)&gt;0.25,"&gt; 25%","ok"))</f>
        <v>N/A</v>
      </c>
      <c r="BV18" s="389"/>
      <c r="BW18" s="389" t="str">
        <f>IF(OR(ISBLANK(T18),ISBLANK(V18)),"N/A",IF(ABS((V18-T18)/T18)&gt;0.25,"&gt; 25%","ok"))</f>
        <v>N/A</v>
      </c>
      <c r="BX18" s="389"/>
      <c r="BY18" s="389" t="str">
        <f>IF(OR(ISBLANK(V18),ISBLANK(X18)),"N/A",IF(ABS((X18-V18)/V18)&gt;0.25,"&gt; 25%","ok"))</f>
        <v>N/A</v>
      </c>
      <c r="BZ18" s="389"/>
      <c r="CA18" s="389" t="str">
        <f>IF(OR(ISBLANK(X18),ISBLANK(Z18)),"N/A",IF(ABS((Z18-X18)/X18)&gt;0.25,"&gt; 25%","ok"))</f>
        <v>N/A</v>
      </c>
      <c r="CB18" s="389"/>
      <c r="CC18" s="389" t="str">
        <f>IF(OR(ISBLANK(Z18),ISBLANK(AB18)),"N/A",IF(ABS((AB18-Z18)/Z18)&gt;0.25,"&gt; 25%","ok"))</f>
        <v>N/A</v>
      </c>
      <c r="CD18" s="389"/>
      <c r="CE18" s="389" t="str">
        <f>IF(OR(ISBLANK(AB18),ISBLANK(AD18)),"N/A",IF(ABS((AD18-AB18)/AB18)&gt;0.25,"&gt; 25%","ok"))</f>
        <v>N/A</v>
      </c>
      <c r="CF18" s="389"/>
      <c r="CG18" s="389" t="str">
        <f>IF(OR(ISBLANK(AD18),ISBLANK(AF18)),"N/A",IF(ABS((AF18-AD18)/AD18)&gt;0.25,"&gt; 25%","ok"))</f>
        <v>N/A</v>
      </c>
      <c r="CH18" s="389"/>
      <c r="CI18" s="389" t="str">
        <f>IF(OR(ISBLANK(AF18),ISBLANK(AH18)),"N/A",IF(ABS((AH18-AF18)/AF18)&gt;0.25,"&gt; 25%","ok"))</f>
        <v>N/A</v>
      </c>
      <c r="CJ18" s="389"/>
      <c r="CK18" s="389" t="str">
        <f>IF(OR(ISBLANK(AH18),ISBLANK(AJ18)),"N/A",IF(ABS((AJ18-AH18)/AH18)&gt;0.25,"&gt; 25%","ok"))</f>
        <v>N/A</v>
      </c>
      <c r="CL18" s="389"/>
      <c r="CM18" s="389" t="str">
        <f>IF(OR(ISBLANK(AJ18),ISBLANK(AL18)),"N/A",IF(ABS((AL18-AJ18)/AJ18)&gt;0.25,"&gt; 25%","ok"))</f>
        <v>N/A</v>
      </c>
      <c r="CN18" s="389"/>
      <c r="CO18" s="389" t="str">
        <f>IF(OR(ISBLANK(AL18),ISBLANK(AN18)),"N/A",IF(ABS((AN18-AL18)/AL18)&gt;0.25,"&gt; 25%","ok"))</f>
        <v>N/A</v>
      </c>
      <c r="CP18" s="389"/>
      <c r="CQ18" s="389" t="str">
        <f>IF(OR(ISBLANK(AN18),ISBLANK(AP18)),"N/A",IF(ABS((AP18-AN18)/AN18)&gt;0.25,"&gt; 25%","ok"))</f>
        <v>N/A</v>
      </c>
      <c r="CR18" s="389"/>
      <c r="CS18" s="389" t="str">
        <f>IF(OR(ISBLANK(AP18),ISBLANK(AR18)),"N/A",IF(ABS((AR18-AP18)/AP18)&gt;0.25,"&gt; 25%","ok"))</f>
        <v>N/A</v>
      </c>
      <c r="CT18" s="389"/>
      <c r="CU18" s="389" t="str">
        <f>IF(OR(ISBLANK(AR18),ISBLANK(AT18)),"N/A",IF(ABS((AT18-AR18)/AR18)&gt;0.25,"&gt; 25%","ok"))</f>
        <v>N/A</v>
      </c>
      <c r="CV18" s="389"/>
      <c r="CW18" s="389" t="str">
        <f>IF(OR(ISBLANK(AT18),ISBLANK(AV18)),"N/A",IF(ABS((AV18-AT18)/AT18)&gt;0.25,"&gt; 25%","ok"))</f>
        <v>N/A</v>
      </c>
      <c r="CX18" s="389"/>
      <c r="CY18" s="389" t="str">
        <f>IF(OR(ISBLANK(AV18),ISBLANK(AX18)),"N/A",IF(ABS((AX18-AV18)/AV18)&gt;0.25,"&gt; 25%","ok"))</f>
        <v>N/A</v>
      </c>
      <c r="CZ18" s="389"/>
      <c r="DA18" s="389" t="str">
        <f t="shared" si="0"/>
        <v>N/A</v>
      </c>
      <c r="DB18" s="890"/>
      <c r="DC18" s="890"/>
      <c r="DD18" s="890"/>
      <c r="DE18" s="890"/>
      <c r="DF18" s="890"/>
      <c r="DG18" s="890"/>
      <c r="DH18" s="890"/>
      <c r="DI18" s="890"/>
      <c r="DJ18" s="890"/>
      <c r="DK18" s="890"/>
      <c r="DL18" s="890"/>
      <c r="DM18" s="890"/>
      <c r="DN18" s="890"/>
      <c r="DO18" s="890"/>
      <c r="DP18" s="890"/>
      <c r="DQ18" s="890"/>
      <c r="DR18" s="890"/>
      <c r="DS18" s="890"/>
      <c r="DT18" s="890"/>
      <c r="DU18" s="890"/>
      <c r="DV18" s="890"/>
      <c r="DW18" s="890"/>
      <c r="DX18" s="890"/>
      <c r="DY18" s="890"/>
      <c r="DZ18" s="890"/>
      <c r="EA18" s="890"/>
      <c r="EB18" s="890"/>
      <c r="EC18" s="890"/>
      <c r="ED18" s="890"/>
      <c r="EE18" s="890"/>
      <c r="EF18" s="890"/>
      <c r="EG18" s="890"/>
      <c r="EH18" s="890"/>
      <c r="EI18" s="890"/>
      <c r="EJ18" s="890"/>
      <c r="EK18" s="890"/>
      <c r="EL18" s="890"/>
      <c r="EM18" s="890"/>
      <c r="EN18" s="890"/>
    </row>
    <row r="19" spans="1:144" s="570" customFormat="1" ht="27.6" customHeight="1" x14ac:dyDescent="0.2">
      <c r="A19" s="584"/>
      <c r="B19" s="546">
        <v>259</v>
      </c>
      <c r="C19" s="553">
        <v>11</v>
      </c>
      <c r="D19" s="580" t="s">
        <v>573</v>
      </c>
      <c r="E19" s="378" t="s">
        <v>316</v>
      </c>
      <c r="F19" s="548"/>
      <c r="G19" s="549"/>
      <c r="H19" s="548"/>
      <c r="I19" s="549"/>
      <c r="J19" s="548"/>
      <c r="K19" s="549"/>
      <c r="L19" s="548"/>
      <c r="M19" s="549"/>
      <c r="N19" s="548"/>
      <c r="O19" s="549"/>
      <c r="P19" s="548"/>
      <c r="Q19" s="549"/>
      <c r="R19" s="548"/>
      <c r="S19" s="549"/>
      <c r="T19" s="548"/>
      <c r="U19" s="549"/>
      <c r="V19" s="548"/>
      <c r="W19" s="549"/>
      <c r="X19" s="548"/>
      <c r="Y19" s="549"/>
      <c r="Z19" s="548"/>
      <c r="AA19" s="549"/>
      <c r="AB19" s="1147"/>
      <c r="AC19" s="1148"/>
      <c r="AD19" s="1147"/>
      <c r="AE19" s="1148"/>
      <c r="AF19" s="1147"/>
      <c r="AG19" s="1148"/>
      <c r="AH19" s="1147"/>
      <c r="AI19" s="1148"/>
      <c r="AJ19" s="1147"/>
      <c r="AK19" s="1148"/>
      <c r="AL19" s="1147"/>
      <c r="AM19" s="1148"/>
      <c r="AN19" s="1147"/>
      <c r="AO19" s="1148"/>
      <c r="AP19" s="1147"/>
      <c r="AQ19" s="1148"/>
      <c r="AR19" s="1147"/>
      <c r="AS19" s="1148"/>
      <c r="AT19" s="1147"/>
      <c r="AU19" s="1148"/>
      <c r="AV19" s="1147"/>
      <c r="AW19" s="1148"/>
      <c r="AX19" s="1147"/>
      <c r="AY19" s="1148"/>
      <c r="AZ19" s="1147"/>
      <c r="BA19" s="1150"/>
      <c r="BB19" s="891"/>
      <c r="BC19" s="350"/>
      <c r="BD19" s="556">
        <v>11</v>
      </c>
      <c r="BE19" s="581" t="s">
        <v>574</v>
      </c>
      <c r="BF19" s="396" t="s">
        <v>319</v>
      </c>
      <c r="BG19" s="389" t="s">
        <v>320</v>
      </c>
      <c r="BH19" s="388"/>
      <c r="BI19" s="389" t="str">
        <f t="shared" si="1"/>
        <v>N/A</v>
      </c>
      <c r="BJ19" s="388"/>
      <c r="BK19" s="389" t="str">
        <f t="shared" si="17"/>
        <v>N/A</v>
      </c>
      <c r="BL19" s="389"/>
      <c r="BM19" s="389" t="str">
        <f t="shared" si="18"/>
        <v>N/A</v>
      </c>
      <c r="BN19" s="389"/>
      <c r="BO19" s="389" t="str">
        <f t="shared" si="19"/>
        <v>N/A</v>
      </c>
      <c r="BP19" s="389"/>
      <c r="BQ19" s="389" t="str">
        <f t="shared" si="20"/>
        <v>N/A</v>
      </c>
      <c r="BR19" s="389"/>
      <c r="BS19" s="389" t="str">
        <f t="shared" si="2"/>
        <v>N/A</v>
      </c>
      <c r="BT19" s="389"/>
      <c r="BU19" s="389" t="str">
        <f t="shared" si="3"/>
        <v>N/A</v>
      </c>
      <c r="BV19" s="389"/>
      <c r="BW19" s="389" t="str">
        <f t="shared" si="4"/>
        <v>N/A</v>
      </c>
      <c r="BX19" s="389"/>
      <c r="BY19" s="389" t="str">
        <f t="shared" si="5"/>
        <v>N/A</v>
      </c>
      <c r="BZ19" s="389"/>
      <c r="CA19" s="389" t="str">
        <f t="shared" si="6"/>
        <v>N/A</v>
      </c>
      <c r="CB19" s="389"/>
      <c r="CC19" s="389" t="str">
        <f t="shared" si="7"/>
        <v>N/A</v>
      </c>
      <c r="CD19" s="389"/>
      <c r="CE19" s="389" t="str">
        <f t="shared" si="8"/>
        <v>N/A</v>
      </c>
      <c r="CF19" s="389"/>
      <c r="CG19" s="389" t="str">
        <f t="shared" si="9"/>
        <v>N/A</v>
      </c>
      <c r="CH19" s="389"/>
      <c r="CI19" s="389" t="str">
        <f t="shared" si="10"/>
        <v>N/A</v>
      </c>
      <c r="CJ19" s="389"/>
      <c r="CK19" s="389" t="str">
        <f t="shared" si="11"/>
        <v>N/A</v>
      </c>
      <c r="CL19" s="389"/>
      <c r="CM19" s="389" t="str">
        <f t="shared" si="12"/>
        <v>N/A</v>
      </c>
      <c r="CN19" s="389"/>
      <c r="CO19" s="389" t="str">
        <f t="shared" si="13"/>
        <v>N/A</v>
      </c>
      <c r="CP19" s="389"/>
      <c r="CQ19" s="389" t="str">
        <f t="shared" si="14"/>
        <v>N/A</v>
      </c>
      <c r="CR19" s="389"/>
      <c r="CS19" s="389" t="str">
        <f t="shared" si="15"/>
        <v>N/A</v>
      </c>
      <c r="CT19" s="389"/>
      <c r="CU19" s="389" t="str">
        <f t="shared" si="16"/>
        <v>N/A</v>
      </c>
      <c r="CV19" s="389"/>
      <c r="CW19" s="389" t="str">
        <f t="shared" si="21"/>
        <v>N/A</v>
      </c>
      <c r="CX19" s="389"/>
      <c r="CY19" s="389" t="str">
        <f t="shared" si="22"/>
        <v>N/A</v>
      </c>
      <c r="CZ19" s="389"/>
      <c r="DA19" s="389" t="str">
        <f t="shared" si="0"/>
        <v>N/A</v>
      </c>
      <c r="DB19" s="890"/>
      <c r="DC19" s="890"/>
      <c r="DD19" s="890"/>
      <c r="DE19" s="890"/>
      <c r="DF19" s="890"/>
      <c r="DG19" s="890"/>
      <c r="DH19" s="890"/>
      <c r="DI19" s="890"/>
      <c r="DJ19" s="890"/>
      <c r="DK19" s="890"/>
      <c r="DL19" s="890"/>
      <c r="DM19" s="890"/>
      <c r="DN19" s="890"/>
      <c r="DO19" s="890"/>
      <c r="DP19" s="890"/>
      <c r="DQ19" s="890"/>
      <c r="DR19" s="890"/>
      <c r="DS19" s="890"/>
      <c r="DT19" s="890"/>
      <c r="DU19" s="890"/>
      <c r="DV19" s="890"/>
      <c r="DW19" s="890"/>
      <c r="DX19" s="890"/>
      <c r="DY19" s="890"/>
      <c r="DZ19" s="890"/>
      <c r="EA19" s="890"/>
      <c r="EB19" s="890"/>
      <c r="EC19" s="890"/>
      <c r="ED19" s="890"/>
      <c r="EE19" s="890"/>
      <c r="EF19" s="890"/>
      <c r="EG19" s="890"/>
      <c r="EH19" s="890"/>
      <c r="EI19" s="890"/>
      <c r="EJ19" s="890"/>
      <c r="EK19" s="890"/>
      <c r="EL19" s="890"/>
      <c r="EM19" s="890"/>
      <c r="EN19" s="890"/>
    </row>
    <row r="20" spans="1:144" s="570" customFormat="1" ht="15" customHeight="1" x14ac:dyDescent="0.2">
      <c r="A20" s="584"/>
      <c r="B20" s="546">
        <v>266</v>
      </c>
      <c r="C20" s="553">
        <v>12</v>
      </c>
      <c r="D20" s="582" t="s">
        <v>575</v>
      </c>
      <c r="E20" s="378" t="s">
        <v>316</v>
      </c>
      <c r="F20" s="548"/>
      <c r="G20" s="549"/>
      <c r="H20" s="548"/>
      <c r="I20" s="549"/>
      <c r="J20" s="548"/>
      <c r="K20" s="549"/>
      <c r="L20" s="548"/>
      <c r="M20" s="549"/>
      <c r="N20" s="548"/>
      <c r="O20" s="549"/>
      <c r="P20" s="548"/>
      <c r="Q20" s="549"/>
      <c r="R20" s="548"/>
      <c r="S20" s="549"/>
      <c r="T20" s="548"/>
      <c r="U20" s="549"/>
      <c r="V20" s="548"/>
      <c r="W20" s="549"/>
      <c r="X20" s="548"/>
      <c r="Y20" s="549"/>
      <c r="Z20" s="548"/>
      <c r="AA20" s="549"/>
      <c r="AB20" s="1147"/>
      <c r="AC20" s="1148"/>
      <c r="AD20" s="1147"/>
      <c r="AE20" s="1148"/>
      <c r="AF20" s="1147"/>
      <c r="AG20" s="1148"/>
      <c r="AH20" s="1147"/>
      <c r="AI20" s="1148"/>
      <c r="AJ20" s="1147"/>
      <c r="AK20" s="1148"/>
      <c r="AL20" s="1147"/>
      <c r="AM20" s="1148"/>
      <c r="AN20" s="1147"/>
      <c r="AO20" s="1148"/>
      <c r="AP20" s="1147"/>
      <c r="AQ20" s="1148"/>
      <c r="AR20" s="1147"/>
      <c r="AS20" s="1148"/>
      <c r="AT20" s="1147"/>
      <c r="AU20" s="1148"/>
      <c r="AV20" s="1147"/>
      <c r="AW20" s="1148"/>
      <c r="AX20" s="1147"/>
      <c r="AY20" s="1148"/>
      <c r="AZ20" s="1147"/>
      <c r="BA20" s="1150"/>
      <c r="BB20" s="891"/>
      <c r="BC20" s="350"/>
      <c r="BD20" s="556">
        <v>12</v>
      </c>
      <c r="BE20" s="583" t="s">
        <v>576</v>
      </c>
      <c r="BF20" s="396" t="s">
        <v>319</v>
      </c>
      <c r="BG20" s="389"/>
      <c r="BH20" s="388"/>
      <c r="BI20" s="389" t="str">
        <f>IF(OR(ISBLANK(F20),ISBLANK(H20)),"N/A",IF(ABS((H20-F20)/F20)&gt;1,"&gt; 100%","ok"))</f>
        <v>N/A</v>
      </c>
      <c r="BJ20" s="388"/>
      <c r="BK20" s="389" t="str">
        <f>IF(OR(ISBLANK(H20),ISBLANK(J20)),"N/A",IF(ABS((J20-H20)/H20)&gt;0.25,"&gt; 25%","ok"))</f>
        <v>N/A</v>
      </c>
      <c r="BL20" s="389"/>
      <c r="BM20" s="389" t="str">
        <f>IF(OR(ISBLANK(J20),ISBLANK(L20)),"N/A",IF(ABS((L20-J20)/J20)&gt;0.25,"&gt; 25%","ok"))</f>
        <v>N/A</v>
      </c>
      <c r="BN20" s="389"/>
      <c r="BO20" s="389" t="str">
        <f>IF(OR(ISBLANK(L20),ISBLANK(N20)),"N/A",IF(ABS((N20-L20)/L20)&gt;0.25,"&gt; 25%","ok"))</f>
        <v>N/A</v>
      </c>
      <c r="BP20" s="389"/>
      <c r="BQ20" s="389" t="str">
        <f>IF(OR(ISBLANK(N20),ISBLANK(P20)),"N/A",IF(ABS((P20-N20)/N20)&gt;0.25,"&gt; 25%","ok"))</f>
        <v>N/A</v>
      </c>
      <c r="BR20" s="389"/>
      <c r="BS20" s="389" t="str">
        <f>IF(OR(ISBLANK(P20),ISBLANK(R20)),"N/A",IF(ABS((R20-P20)/P20)&gt;0.25,"&gt; 25%","ok"))</f>
        <v>N/A</v>
      </c>
      <c r="BT20" s="389"/>
      <c r="BU20" s="389" t="str">
        <f>IF(OR(ISBLANK(R20),ISBLANK(T20)),"N/A",IF(ABS((T20-R20)/R20)&gt;0.25,"&gt; 25%","ok"))</f>
        <v>N/A</v>
      </c>
      <c r="BV20" s="389"/>
      <c r="BW20" s="389" t="str">
        <f>IF(OR(ISBLANK(T20),ISBLANK(V20)),"N/A",IF(ABS((V20-T20)/T20)&gt;0.25,"&gt; 25%","ok"))</f>
        <v>N/A</v>
      </c>
      <c r="BX20" s="389"/>
      <c r="BY20" s="389" t="str">
        <f>IF(OR(ISBLANK(V20),ISBLANK(X20)),"N/A",IF(ABS((X20-V20)/V20)&gt;0.25,"&gt; 25%","ok"))</f>
        <v>N/A</v>
      </c>
      <c r="BZ20" s="389"/>
      <c r="CA20" s="389" t="str">
        <f>IF(OR(ISBLANK(X20),ISBLANK(Z20)),"N/A",IF(ABS((Z20-X20)/X20)&gt;0.25,"&gt; 25%","ok"))</f>
        <v>N/A</v>
      </c>
      <c r="CB20" s="389"/>
      <c r="CC20" s="389" t="str">
        <f>IF(OR(ISBLANK(Z20),ISBLANK(AB20)),"N/A",IF(ABS((AB20-Z20)/Z20)&gt;0.25,"&gt; 25%","ok"))</f>
        <v>N/A</v>
      </c>
      <c r="CD20" s="389"/>
      <c r="CE20" s="389" t="str">
        <f>IF(OR(ISBLANK(AB20),ISBLANK(AD20)),"N/A",IF(ABS((AD20-AB20)/AB20)&gt;0.25,"&gt; 25%","ok"))</f>
        <v>N/A</v>
      </c>
      <c r="CF20" s="389"/>
      <c r="CG20" s="389" t="str">
        <f>IF(OR(ISBLANK(AD20),ISBLANK(AF20)),"N/A",IF(ABS((AF20-AD20)/AD20)&gt;0.25,"&gt; 25%","ok"))</f>
        <v>N/A</v>
      </c>
      <c r="CH20" s="389"/>
      <c r="CI20" s="389" t="str">
        <f>IF(OR(ISBLANK(AF20),ISBLANK(AH20)),"N/A",IF(ABS((AH20-AF20)/AF20)&gt;0.25,"&gt; 25%","ok"))</f>
        <v>N/A</v>
      </c>
      <c r="CJ20" s="389"/>
      <c r="CK20" s="389" t="str">
        <f>IF(OR(ISBLANK(AH20),ISBLANK(AJ20)),"N/A",IF(ABS((AJ20-AH20)/AH20)&gt;0.25,"&gt; 25%","ok"))</f>
        <v>N/A</v>
      </c>
      <c r="CL20" s="389"/>
      <c r="CM20" s="389" t="str">
        <f>IF(OR(ISBLANK(AJ20),ISBLANK(AL20)),"N/A",IF(ABS((AL20-AJ20)/AJ20)&gt;0.25,"&gt; 25%","ok"))</f>
        <v>N/A</v>
      </c>
      <c r="CN20" s="389"/>
      <c r="CO20" s="389" t="str">
        <f>IF(OR(ISBLANK(AL20),ISBLANK(AN20)),"N/A",IF(ABS((AN20-AL20)/AL20)&gt;0.25,"&gt; 25%","ok"))</f>
        <v>N/A</v>
      </c>
      <c r="CP20" s="389"/>
      <c r="CQ20" s="389" t="str">
        <f>IF(OR(ISBLANK(AN20),ISBLANK(AP20)),"N/A",IF(ABS((AP20-AN20)/AN20)&gt;0.25,"&gt; 25%","ok"))</f>
        <v>N/A</v>
      </c>
      <c r="CR20" s="389"/>
      <c r="CS20" s="389" t="str">
        <f>IF(OR(ISBLANK(AP20),ISBLANK(AR20)),"N/A",IF(ABS((AR20-AP20)/AP20)&gt;0.25,"&gt; 25%","ok"))</f>
        <v>N/A</v>
      </c>
      <c r="CT20" s="389"/>
      <c r="CU20" s="389" t="str">
        <f>IF(OR(ISBLANK(AR20),ISBLANK(AT20)),"N/A",IF(ABS((AT20-AR20)/AR20)&gt;0.25,"&gt; 25%","ok"))</f>
        <v>N/A</v>
      </c>
      <c r="CV20" s="389"/>
      <c r="CW20" s="389" t="str">
        <f>IF(OR(ISBLANK(AT20),ISBLANK(AV20)),"N/A",IF(ABS((AV20-AT20)/AT20)&gt;0.25,"&gt; 25%","ok"))</f>
        <v>N/A</v>
      </c>
      <c r="CX20" s="389"/>
      <c r="CY20" s="389" t="str">
        <f>IF(OR(ISBLANK(AV20),ISBLANK(AX20)),"N/A",IF(ABS((AX20-AV20)/AV20)&gt;0.25,"&gt; 25%","ok"))</f>
        <v>N/A</v>
      </c>
      <c r="CZ20" s="389"/>
      <c r="DA20" s="389" t="str">
        <f t="shared" si="0"/>
        <v>N/A</v>
      </c>
      <c r="DB20" s="890"/>
      <c r="DC20" s="890"/>
      <c r="DD20" s="890"/>
      <c r="DE20" s="890"/>
      <c r="DF20" s="890"/>
      <c r="DG20" s="890"/>
      <c r="DH20" s="890"/>
      <c r="DI20" s="890"/>
      <c r="DJ20" s="890"/>
      <c r="DK20" s="890"/>
      <c r="DL20" s="890"/>
      <c r="DM20" s="890"/>
      <c r="DN20" s="890"/>
      <c r="DO20" s="890"/>
      <c r="DP20" s="890"/>
      <c r="DQ20" s="890"/>
      <c r="DR20" s="890"/>
      <c r="DS20" s="890"/>
      <c r="DT20" s="890"/>
      <c r="DU20" s="890"/>
      <c r="DV20" s="890"/>
      <c r="DW20" s="890"/>
      <c r="DX20" s="890"/>
      <c r="DY20" s="890"/>
      <c r="DZ20" s="890"/>
      <c r="EA20" s="890"/>
      <c r="EB20" s="890"/>
      <c r="EC20" s="890"/>
      <c r="ED20" s="890"/>
      <c r="EE20" s="890"/>
      <c r="EF20" s="890"/>
      <c r="EG20" s="890"/>
      <c r="EH20" s="890"/>
      <c r="EI20" s="890"/>
      <c r="EJ20" s="890"/>
      <c r="EK20" s="890"/>
      <c r="EL20" s="890"/>
      <c r="EM20" s="890"/>
      <c r="EN20" s="890"/>
    </row>
    <row r="21" spans="1:144" s="570" customFormat="1" ht="15" customHeight="1" x14ac:dyDescent="0.2">
      <c r="A21" s="584"/>
      <c r="B21" s="546">
        <v>267</v>
      </c>
      <c r="C21" s="553">
        <v>13</v>
      </c>
      <c r="D21" s="573" t="s">
        <v>577</v>
      </c>
      <c r="E21" s="378" t="s">
        <v>316</v>
      </c>
      <c r="F21" s="548"/>
      <c r="G21" s="549"/>
      <c r="H21" s="548"/>
      <c r="I21" s="549"/>
      <c r="J21" s="548"/>
      <c r="K21" s="549"/>
      <c r="L21" s="548"/>
      <c r="M21" s="549"/>
      <c r="N21" s="548"/>
      <c r="O21" s="549"/>
      <c r="P21" s="548"/>
      <c r="Q21" s="549"/>
      <c r="R21" s="548"/>
      <c r="S21" s="549"/>
      <c r="T21" s="548"/>
      <c r="U21" s="549"/>
      <c r="V21" s="548"/>
      <c r="W21" s="549"/>
      <c r="X21" s="548"/>
      <c r="Y21" s="549"/>
      <c r="Z21" s="548"/>
      <c r="AA21" s="549"/>
      <c r="AB21" s="1147"/>
      <c r="AC21" s="1148"/>
      <c r="AD21" s="1147"/>
      <c r="AE21" s="1148"/>
      <c r="AF21" s="1147"/>
      <c r="AG21" s="1148"/>
      <c r="AH21" s="1147"/>
      <c r="AI21" s="1148"/>
      <c r="AJ21" s="1147"/>
      <c r="AK21" s="1148"/>
      <c r="AL21" s="1147"/>
      <c r="AM21" s="1148"/>
      <c r="AN21" s="1147"/>
      <c r="AO21" s="1148"/>
      <c r="AP21" s="1147"/>
      <c r="AQ21" s="1148"/>
      <c r="AR21" s="1147"/>
      <c r="AS21" s="1148"/>
      <c r="AT21" s="1147"/>
      <c r="AU21" s="1148"/>
      <c r="AV21" s="1147"/>
      <c r="AW21" s="1148"/>
      <c r="AX21" s="1147">
        <v>79.823214504000134</v>
      </c>
      <c r="AY21" s="1148"/>
      <c r="AZ21" s="1147">
        <v>85.868202306399894</v>
      </c>
      <c r="BA21" s="1150"/>
      <c r="BB21" s="891"/>
      <c r="BC21" s="350"/>
      <c r="BD21" s="556">
        <v>13</v>
      </c>
      <c r="BE21" s="576" t="s">
        <v>578</v>
      </c>
      <c r="BF21" s="396" t="s">
        <v>319</v>
      </c>
      <c r="BG21" s="564" t="s">
        <v>320</v>
      </c>
      <c r="BH21" s="388"/>
      <c r="BI21" s="389" t="str">
        <f t="shared" si="1"/>
        <v>N/A</v>
      </c>
      <c r="BJ21" s="388"/>
      <c r="BK21" s="389" t="str">
        <f t="shared" si="17"/>
        <v>N/A</v>
      </c>
      <c r="BL21" s="389"/>
      <c r="BM21" s="389" t="str">
        <f t="shared" si="18"/>
        <v>N/A</v>
      </c>
      <c r="BN21" s="389"/>
      <c r="BO21" s="389" t="str">
        <f t="shared" si="19"/>
        <v>N/A</v>
      </c>
      <c r="BP21" s="389"/>
      <c r="BQ21" s="389" t="str">
        <f t="shared" si="20"/>
        <v>N/A</v>
      </c>
      <c r="BR21" s="389"/>
      <c r="BS21" s="389" t="str">
        <f t="shared" si="2"/>
        <v>N/A</v>
      </c>
      <c r="BT21" s="389"/>
      <c r="BU21" s="389" t="str">
        <f t="shared" si="3"/>
        <v>N/A</v>
      </c>
      <c r="BV21" s="389"/>
      <c r="BW21" s="389" t="str">
        <f t="shared" si="4"/>
        <v>N/A</v>
      </c>
      <c r="BX21" s="389"/>
      <c r="BY21" s="389" t="str">
        <f t="shared" si="5"/>
        <v>N/A</v>
      </c>
      <c r="BZ21" s="389"/>
      <c r="CA21" s="389" t="str">
        <f t="shared" si="6"/>
        <v>N/A</v>
      </c>
      <c r="CB21" s="389"/>
      <c r="CC21" s="389" t="str">
        <f t="shared" si="7"/>
        <v>N/A</v>
      </c>
      <c r="CD21" s="389"/>
      <c r="CE21" s="389" t="str">
        <f t="shared" si="8"/>
        <v>N/A</v>
      </c>
      <c r="CF21" s="389"/>
      <c r="CG21" s="389" t="str">
        <f t="shared" si="9"/>
        <v>N/A</v>
      </c>
      <c r="CH21" s="389"/>
      <c r="CI21" s="389" t="str">
        <f t="shared" si="10"/>
        <v>N/A</v>
      </c>
      <c r="CJ21" s="389"/>
      <c r="CK21" s="389" t="str">
        <f t="shared" si="11"/>
        <v>N/A</v>
      </c>
      <c r="CL21" s="389"/>
      <c r="CM21" s="389" t="str">
        <f t="shared" si="12"/>
        <v>N/A</v>
      </c>
      <c r="CN21" s="389"/>
      <c r="CO21" s="389" t="str">
        <f t="shared" si="13"/>
        <v>N/A</v>
      </c>
      <c r="CP21" s="389"/>
      <c r="CQ21" s="389" t="str">
        <f t="shared" si="14"/>
        <v>N/A</v>
      </c>
      <c r="CR21" s="389"/>
      <c r="CS21" s="389" t="str">
        <f t="shared" si="15"/>
        <v>N/A</v>
      </c>
      <c r="CT21" s="389"/>
      <c r="CU21" s="389" t="str">
        <f t="shared" si="16"/>
        <v>N/A</v>
      </c>
      <c r="CV21" s="389"/>
      <c r="CW21" s="389" t="str">
        <f t="shared" si="21"/>
        <v>N/A</v>
      </c>
      <c r="CX21" s="389"/>
      <c r="CY21" s="389" t="str">
        <f t="shared" si="22"/>
        <v>N/A</v>
      </c>
      <c r="CZ21" s="389"/>
      <c r="DA21" s="389" t="str">
        <f t="shared" si="0"/>
        <v>ok</v>
      </c>
      <c r="DB21" s="890"/>
      <c r="DC21" s="890"/>
      <c r="DD21" s="890"/>
      <c r="DE21" s="890"/>
      <c r="DF21" s="890"/>
      <c r="DG21" s="890"/>
      <c r="DH21" s="890"/>
      <c r="DI21" s="890"/>
      <c r="DJ21" s="890"/>
      <c r="DK21" s="890"/>
      <c r="DL21" s="890"/>
      <c r="DM21" s="890"/>
      <c r="DN21" s="890"/>
      <c r="DO21" s="890"/>
      <c r="DP21" s="890"/>
      <c r="DQ21" s="890"/>
      <c r="DR21" s="890"/>
      <c r="DS21" s="890"/>
      <c r="DT21" s="890"/>
      <c r="DU21" s="890"/>
      <c r="DV21" s="890"/>
      <c r="DW21" s="890"/>
      <c r="DX21" s="890"/>
      <c r="DY21" s="890"/>
      <c r="DZ21" s="890"/>
      <c r="EA21" s="890"/>
      <c r="EB21" s="890"/>
      <c r="EC21" s="890"/>
      <c r="ED21" s="890"/>
      <c r="EE21" s="890"/>
      <c r="EF21" s="890"/>
      <c r="EG21" s="890"/>
      <c r="EH21" s="890"/>
      <c r="EI21" s="890"/>
      <c r="EJ21" s="890"/>
      <c r="EK21" s="890"/>
      <c r="EL21" s="890"/>
      <c r="EM21" s="890"/>
      <c r="EN21" s="890"/>
    </row>
    <row r="22" spans="1:144" s="570" customFormat="1" ht="15" customHeight="1" x14ac:dyDescent="0.2">
      <c r="A22" s="584"/>
      <c r="B22" s="546">
        <v>69</v>
      </c>
      <c r="C22" s="553">
        <v>14</v>
      </c>
      <c r="D22" s="547" t="s">
        <v>186</v>
      </c>
      <c r="E22" s="378" t="s">
        <v>316</v>
      </c>
      <c r="F22" s="548"/>
      <c r="G22" s="549"/>
      <c r="H22" s="548"/>
      <c r="I22" s="549"/>
      <c r="J22" s="548"/>
      <c r="K22" s="549"/>
      <c r="L22" s="548"/>
      <c r="M22" s="549"/>
      <c r="N22" s="548"/>
      <c r="O22" s="549"/>
      <c r="P22" s="548"/>
      <c r="Q22" s="549"/>
      <c r="R22" s="548"/>
      <c r="S22" s="549"/>
      <c r="T22" s="548"/>
      <c r="U22" s="549"/>
      <c r="V22" s="548"/>
      <c r="W22" s="549"/>
      <c r="X22" s="548"/>
      <c r="Y22" s="549"/>
      <c r="Z22" s="548"/>
      <c r="AA22" s="549"/>
      <c r="AB22" s="1147"/>
      <c r="AC22" s="1148"/>
      <c r="AD22" s="1147"/>
      <c r="AE22" s="1148"/>
      <c r="AF22" s="1147"/>
      <c r="AG22" s="1148"/>
      <c r="AH22" s="1147"/>
      <c r="AI22" s="1148"/>
      <c r="AJ22" s="1147"/>
      <c r="AK22" s="1148"/>
      <c r="AL22" s="1147"/>
      <c r="AM22" s="1148"/>
      <c r="AN22" s="1147"/>
      <c r="AO22" s="1148"/>
      <c r="AP22" s="1147"/>
      <c r="AQ22" s="1148"/>
      <c r="AR22" s="1147"/>
      <c r="AS22" s="1148"/>
      <c r="AT22" s="1147"/>
      <c r="AU22" s="1148"/>
      <c r="AV22" s="1147"/>
      <c r="AW22" s="1148"/>
      <c r="AX22" s="1147"/>
      <c r="AY22" s="1148"/>
      <c r="AZ22" s="1147"/>
      <c r="BA22" s="1150"/>
      <c r="BB22" s="891"/>
      <c r="BC22" s="350"/>
      <c r="BD22" s="556">
        <v>14</v>
      </c>
      <c r="BE22" s="457" t="s">
        <v>579</v>
      </c>
      <c r="BF22" s="396" t="s">
        <v>319</v>
      </c>
      <c r="BG22" s="389" t="s">
        <v>320</v>
      </c>
      <c r="BH22" s="388"/>
      <c r="BI22" s="389" t="str">
        <f t="shared" si="1"/>
        <v>N/A</v>
      </c>
      <c r="BJ22" s="388"/>
      <c r="BK22" s="389" t="str">
        <f t="shared" si="17"/>
        <v>N/A</v>
      </c>
      <c r="BL22" s="389"/>
      <c r="BM22" s="389" t="str">
        <f t="shared" si="18"/>
        <v>N/A</v>
      </c>
      <c r="BN22" s="389"/>
      <c r="BO22" s="389" t="str">
        <f>IF(OR(ISBLANK(L22),ISBLANK(N22)),"N/A",IF(ABS((N22-L22)/L22)&gt;0.25,"&gt; 25%","ok"))</f>
        <v>N/A</v>
      </c>
      <c r="BP22" s="389"/>
      <c r="BQ22" s="389" t="str">
        <f t="shared" si="20"/>
        <v>N/A</v>
      </c>
      <c r="BR22" s="389"/>
      <c r="BS22" s="389" t="str">
        <f t="shared" si="2"/>
        <v>N/A</v>
      </c>
      <c r="BT22" s="389"/>
      <c r="BU22" s="389" t="str">
        <f t="shared" si="3"/>
        <v>N/A</v>
      </c>
      <c r="BV22" s="389"/>
      <c r="BW22" s="389" t="str">
        <f t="shared" si="4"/>
        <v>N/A</v>
      </c>
      <c r="BX22" s="389"/>
      <c r="BY22" s="389" t="str">
        <f t="shared" si="5"/>
        <v>N/A</v>
      </c>
      <c r="BZ22" s="389"/>
      <c r="CA22" s="389" t="str">
        <f t="shared" si="6"/>
        <v>N/A</v>
      </c>
      <c r="CB22" s="389"/>
      <c r="CC22" s="389" t="str">
        <f t="shared" si="7"/>
        <v>N/A</v>
      </c>
      <c r="CD22" s="389"/>
      <c r="CE22" s="389" t="str">
        <f t="shared" si="8"/>
        <v>N/A</v>
      </c>
      <c r="CF22" s="389"/>
      <c r="CG22" s="389" t="str">
        <f t="shared" si="9"/>
        <v>N/A</v>
      </c>
      <c r="CH22" s="389"/>
      <c r="CI22" s="389" t="str">
        <f t="shared" si="10"/>
        <v>N/A</v>
      </c>
      <c r="CJ22" s="389"/>
      <c r="CK22" s="389" t="str">
        <f t="shared" si="11"/>
        <v>N/A</v>
      </c>
      <c r="CL22" s="389"/>
      <c r="CM22" s="389" t="str">
        <f t="shared" si="12"/>
        <v>N/A</v>
      </c>
      <c r="CN22" s="389"/>
      <c r="CO22" s="389" t="str">
        <f t="shared" si="13"/>
        <v>N/A</v>
      </c>
      <c r="CP22" s="389"/>
      <c r="CQ22" s="389" t="str">
        <f t="shared" si="14"/>
        <v>N/A</v>
      </c>
      <c r="CR22" s="389"/>
      <c r="CS22" s="389" t="str">
        <f t="shared" si="15"/>
        <v>N/A</v>
      </c>
      <c r="CT22" s="389"/>
      <c r="CU22" s="389" t="str">
        <f t="shared" si="16"/>
        <v>N/A</v>
      </c>
      <c r="CV22" s="389"/>
      <c r="CW22" s="389" t="str">
        <f t="shared" si="21"/>
        <v>N/A</v>
      </c>
      <c r="CX22" s="389"/>
      <c r="CY22" s="389" t="str">
        <f t="shared" si="22"/>
        <v>N/A</v>
      </c>
      <c r="CZ22" s="389"/>
      <c r="DA22" s="389" t="str">
        <f t="shared" si="0"/>
        <v>N/A</v>
      </c>
      <c r="DB22" s="890"/>
      <c r="DC22" s="890"/>
      <c r="DD22" s="890"/>
      <c r="DE22" s="890"/>
      <c r="DF22" s="890"/>
      <c r="DG22" s="890"/>
      <c r="DH22" s="890"/>
      <c r="DI22" s="890"/>
      <c r="DJ22" s="890"/>
      <c r="DK22" s="890"/>
      <c r="DL22" s="890"/>
      <c r="DM22" s="890"/>
      <c r="DN22" s="890"/>
      <c r="DO22" s="890"/>
      <c r="DP22" s="890"/>
      <c r="DQ22" s="890"/>
      <c r="DR22" s="890"/>
      <c r="DS22" s="890"/>
      <c r="DT22" s="890"/>
      <c r="DU22" s="890"/>
      <c r="DV22" s="890"/>
      <c r="DW22" s="890"/>
      <c r="DX22" s="890"/>
      <c r="DY22" s="890"/>
      <c r="DZ22" s="890"/>
      <c r="EA22" s="890"/>
      <c r="EB22" s="890"/>
      <c r="EC22" s="890"/>
      <c r="ED22" s="890"/>
      <c r="EE22" s="890"/>
      <c r="EF22" s="890"/>
      <c r="EG22" s="890"/>
      <c r="EH22" s="890"/>
      <c r="EI22" s="890"/>
      <c r="EJ22" s="890"/>
      <c r="EK22" s="890"/>
      <c r="EL22" s="890"/>
      <c r="EM22" s="890"/>
      <c r="EN22" s="890"/>
    </row>
    <row r="23" spans="1:144" s="570" customFormat="1" ht="15" customHeight="1" x14ac:dyDescent="0.2">
      <c r="A23" s="584"/>
      <c r="B23" s="546">
        <v>78</v>
      </c>
      <c r="C23" s="553">
        <v>15</v>
      </c>
      <c r="D23" s="547" t="s">
        <v>189</v>
      </c>
      <c r="E23" s="378" t="s">
        <v>316</v>
      </c>
      <c r="F23" s="548"/>
      <c r="G23" s="549"/>
      <c r="H23" s="548"/>
      <c r="I23" s="549"/>
      <c r="J23" s="548"/>
      <c r="K23" s="549"/>
      <c r="L23" s="548"/>
      <c r="M23" s="549"/>
      <c r="N23" s="548"/>
      <c r="O23" s="549"/>
      <c r="P23" s="548"/>
      <c r="Q23" s="549"/>
      <c r="R23" s="548"/>
      <c r="S23" s="549"/>
      <c r="T23" s="548"/>
      <c r="U23" s="549"/>
      <c r="V23" s="548"/>
      <c r="W23" s="549"/>
      <c r="X23" s="548"/>
      <c r="Y23" s="549"/>
      <c r="Z23" s="548"/>
      <c r="AA23" s="549"/>
      <c r="AB23" s="1147"/>
      <c r="AC23" s="1148"/>
      <c r="AD23" s="1147"/>
      <c r="AE23" s="1148"/>
      <c r="AF23" s="1147"/>
      <c r="AG23" s="1148"/>
      <c r="AH23" s="1147"/>
      <c r="AI23" s="1148"/>
      <c r="AJ23" s="1147"/>
      <c r="AK23" s="1148"/>
      <c r="AL23" s="1147"/>
      <c r="AM23" s="1148"/>
      <c r="AN23" s="1147"/>
      <c r="AO23" s="1148"/>
      <c r="AP23" s="1147"/>
      <c r="AQ23" s="1148"/>
      <c r="AR23" s="1147"/>
      <c r="AS23" s="1148"/>
      <c r="AT23" s="1147"/>
      <c r="AU23" s="1148"/>
      <c r="AV23" s="1147"/>
      <c r="AW23" s="1148"/>
      <c r="AX23" s="1147"/>
      <c r="AY23" s="1148"/>
      <c r="AZ23" s="1147"/>
      <c r="BA23" s="1150"/>
      <c r="BB23" s="891"/>
      <c r="BC23" s="350"/>
      <c r="BD23" s="556">
        <v>15</v>
      </c>
      <c r="BE23" s="457" t="s">
        <v>580</v>
      </c>
      <c r="BF23" s="396" t="s">
        <v>319</v>
      </c>
      <c r="BG23" s="389" t="s">
        <v>320</v>
      </c>
      <c r="BH23" s="388"/>
      <c r="BI23" s="389" t="str">
        <f t="shared" si="1"/>
        <v>N/A</v>
      </c>
      <c r="BJ23" s="388"/>
      <c r="BK23" s="389" t="str">
        <f t="shared" si="17"/>
        <v>N/A</v>
      </c>
      <c r="BL23" s="389"/>
      <c r="BM23" s="389" t="str">
        <f t="shared" si="18"/>
        <v>N/A</v>
      </c>
      <c r="BN23" s="389"/>
      <c r="BO23" s="389" t="str">
        <f t="shared" si="19"/>
        <v>N/A</v>
      </c>
      <c r="BP23" s="389"/>
      <c r="BQ23" s="389" t="str">
        <f t="shared" si="20"/>
        <v>N/A</v>
      </c>
      <c r="BR23" s="389"/>
      <c r="BS23" s="389" t="str">
        <f t="shared" si="2"/>
        <v>N/A</v>
      </c>
      <c r="BT23" s="389"/>
      <c r="BU23" s="389" t="str">
        <f t="shared" si="3"/>
        <v>N/A</v>
      </c>
      <c r="BV23" s="389"/>
      <c r="BW23" s="389" t="str">
        <f t="shared" si="4"/>
        <v>N/A</v>
      </c>
      <c r="BX23" s="389"/>
      <c r="BY23" s="389" t="str">
        <f t="shared" si="5"/>
        <v>N/A</v>
      </c>
      <c r="BZ23" s="389"/>
      <c r="CA23" s="389" t="str">
        <f t="shared" si="6"/>
        <v>N/A</v>
      </c>
      <c r="CB23" s="389"/>
      <c r="CC23" s="389" t="str">
        <f t="shared" si="7"/>
        <v>N/A</v>
      </c>
      <c r="CD23" s="389"/>
      <c r="CE23" s="389" t="str">
        <f t="shared" si="8"/>
        <v>N/A</v>
      </c>
      <c r="CF23" s="389"/>
      <c r="CG23" s="389" t="str">
        <f t="shared" si="9"/>
        <v>N/A</v>
      </c>
      <c r="CH23" s="389"/>
      <c r="CI23" s="389" t="str">
        <f t="shared" si="10"/>
        <v>N/A</v>
      </c>
      <c r="CJ23" s="389"/>
      <c r="CK23" s="389" t="str">
        <f t="shared" si="11"/>
        <v>N/A</v>
      </c>
      <c r="CL23" s="389"/>
      <c r="CM23" s="389" t="str">
        <f t="shared" si="12"/>
        <v>N/A</v>
      </c>
      <c r="CN23" s="389"/>
      <c r="CO23" s="389" t="str">
        <f t="shared" si="13"/>
        <v>N/A</v>
      </c>
      <c r="CP23" s="389"/>
      <c r="CQ23" s="389" t="str">
        <f t="shared" si="14"/>
        <v>N/A</v>
      </c>
      <c r="CR23" s="389"/>
      <c r="CS23" s="389" t="str">
        <f t="shared" si="15"/>
        <v>N/A</v>
      </c>
      <c r="CT23" s="389"/>
      <c r="CU23" s="389" t="str">
        <f t="shared" si="16"/>
        <v>N/A</v>
      </c>
      <c r="CV23" s="389"/>
      <c r="CW23" s="389" t="str">
        <f t="shared" si="21"/>
        <v>N/A</v>
      </c>
      <c r="CX23" s="389"/>
      <c r="CY23" s="389" t="str">
        <f t="shared" si="22"/>
        <v>N/A</v>
      </c>
      <c r="CZ23" s="389"/>
      <c r="DA23" s="389" t="str">
        <f t="shared" si="0"/>
        <v>N/A</v>
      </c>
      <c r="DB23" s="890"/>
      <c r="DC23" s="890"/>
      <c r="DD23" s="890"/>
      <c r="DE23" s="890"/>
      <c r="DF23" s="890"/>
      <c r="DG23" s="890"/>
      <c r="DH23" s="890"/>
      <c r="DI23" s="890"/>
      <c r="DJ23" s="890"/>
      <c r="DK23" s="890"/>
      <c r="DL23" s="890"/>
      <c r="DM23" s="890"/>
      <c r="DN23" s="890"/>
      <c r="DO23" s="890"/>
      <c r="DP23" s="890"/>
      <c r="DQ23" s="890"/>
      <c r="DR23" s="890"/>
      <c r="DS23" s="890"/>
      <c r="DT23" s="890"/>
      <c r="DU23" s="890"/>
      <c r="DV23" s="890"/>
      <c r="DW23" s="890"/>
      <c r="DX23" s="890"/>
      <c r="DY23" s="890"/>
      <c r="DZ23" s="890"/>
      <c r="EA23" s="890"/>
      <c r="EB23" s="890"/>
      <c r="EC23" s="890"/>
      <c r="ED23" s="890"/>
      <c r="EE23" s="890"/>
      <c r="EF23" s="890"/>
      <c r="EG23" s="890"/>
      <c r="EH23" s="890"/>
      <c r="EI23" s="890"/>
      <c r="EJ23" s="890"/>
      <c r="EK23" s="890"/>
      <c r="EL23" s="890"/>
      <c r="EM23" s="890"/>
      <c r="EN23" s="890"/>
    </row>
    <row r="24" spans="1:144" s="570" customFormat="1" ht="15" customHeight="1" x14ac:dyDescent="0.2">
      <c r="A24" s="584"/>
      <c r="B24" s="546">
        <v>2434</v>
      </c>
      <c r="C24" s="553">
        <v>16</v>
      </c>
      <c r="D24" s="547" t="s">
        <v>192</v>
      </c>
      <c r="E24" s="378" t="s">
        <v>316</v>
      </c>
      <c r="F24" s="548"/>
      <c r="G24" s="549"/>
      <c r="H24" s="548"/>
      <c r="I24" s="549"/>
      <c r="J24" s="548"/>
      <c r="K24" s="549"/>
      <c r="L24" s="548"/>
      <c r="M24" s="549"/>
      <c r="N24" s="548"/>
      <c r="O24" s="549"/>
      <c r="P24" s="548"/>
      <c r="Q24" s="549"/>
      <c r="R24" s="548"/>
      <c r="S24" s="549"/>
      <c r="T24" s="548"/>
      <c r="U24" s="549"/>
      <c r="V24" s="548"/>
      <c r="W24" s="549"/>
      <c r="X24" s="548"/>
      <c r="Y24" s="549"/>
      <c r="Z24" s="548"/>
      <c r="AA24" s="549"/>
      <c r="AB24" s="1147"/>
      <c r="AC24" s="1148"/>
      <c r="AD24" s="1147"/>
      <c r="AE24" s="1148"/>
      <c r="AF24" s="1147"/>
      <c r="AG24" s="1148"/>
      <c r="AH24" s="1147"/>
      <c r="AI24" s="1148"/>
      <c r="AJ24" s="1147"/>
      <c r="AK24" s="1148"/>
      <c r="AL24" s="1147"/>
      <c r="AM24" s="1148"/>
      <c r="AN24" s="1147"/>
      <c r="AO24" s="1148"/>
      <c r="AP24" s="1147"/>
      <c r="AQ24" s="1148"/>
      <c r="AR24" s="1147"/>
      <c r="AS24" s="1148"/>
      <c r="AT24" s="1147"/>
      <c r="AU24" s="1148"/>
      <c r="AV24" s="1147"/>
      <c r="AW24" s="1148"/>
      <c r="AX24" s="1147"/>
      <c r="AY24" s="1148"/>
      <c r="AZ24" s="1147"/>
      <c r="BA24" s="1150"/>
      <c r="BB24" s="891"/>
      <c r="BC24" s="350"/>
      <c r="BD24" s="556">
        <v>16</v>
      </c>
      <c r="BE24" s="457" t="s">
        <v>581</v>
      </c>
      <c r="BF24" s="396" t="s">
        <v>319</v>
      </c>
      <c r="BG24" s="389" t="s">
        <v>320</v>
      </c>
      <c r="BH24" s="388"/>
      <c r="BI24" s="389" t="str">
        <f t="shared" si="1"/>
        <v>N/A</v>
      </c>
      <c r="BJ24" s="388"/>
      <c r="BK24" s="389" t="str">
        <f t="shared" si="17"/>
        <v>N/A</v>
      </c>
      <c r="BL24" s="389"/>
      <c r="BM24" s="389" t="str">
        <f>IF(OR(ISBLANK(J24),ISBLANK(L24)),"N/A",IF(ABS((L24-J24)/J24)&gt;0.25,"&gt; 25%","ok"))</f>
        <v>N/A</v>
      </c>
      <c r="BN24" s="389"/>
      <c r="BO24" s="389" t="str">
        <f t="shared" si="19"/>
        <v>N/A</v>
      </c>
      <c r="BP24" s="389"/>
      <c r="BQ24" s="389" t="str">
        <f t="shared" si="20"/>
        <v>N/A</v>
      </c>
      <c r="BR24" s="389"/>
      <c r="BS24" s="389" t="str">
        <f t="shared" si="2"/>
        <v>N/A</v>
      </c>
      <c r="BT24" s="389"/>
      <c r="BU24" s="389" t="str">
        <f t="shared" si="3"/>
        <v>N/A</v>
      </c>
      <c r="BV24" s="389"/>
      <c r="BW24" s="389" t="str">
        <f t="shared" si="4"/>
        <v>N/A</v>
      </c>
      <c r="BX24" s="389"/>
      <c r="BY24" s="389" t="str">
        <f t="shared" si="5"/>
        <v>N/A</v>
      </c>
      <c r="BZ24" s="389"/>
      <c r="CA24" s="389" t="str">
        <f t="shared" si="6"/>
        <v>N/A</v>
      </c>
      <c r="CB24" s="389"/>
      <c r="CC24" s="389" t="str">
        <f t="shared" si="7"/>
        <v>N/A</v>
      </c>
      <c r="CD24" s="389"/>
      <c r="CE24" s="389" t="str">
        <f t="shared" si="8"/>
        <v>N/A</v>
      </c>
      <c r="CF24" s="389"/>
      <c r="CG24" s="389" t="str">
        <f t="shared" si="9"/>
        <v>N/A</v>
      </c>
      <c r="CH24" s="389"/>
      <c r="CI24" s="389" t="str">
        <f t="shared" si="10"/>
        <v>N/A</v>
      </c>
      <c r="CJ24" s="389"/>
      <c r="CK24" s="389" t="str">
        <f t="shared" si="11"/>
        <v>N/A</v>
      </c>
      <c r="CL24" s="389"/>
      <c r="CM24" s="389" t="str">
        <f t="shared" si="12"/>
        <v>N/A</v>
      </c>
      <c r="CN24" s="389"/>
      <c r="CO24" s="389" t="str">
        <f t="shared" si="13"/>
        <v>N/A</v>
      </c>
      <c r="CP24" s="389"/>
      <c r="CQ24" s="389" t="str">
        <f t="shared" si="14"/>
        <v>N/A</v>
      </c>
      <c r="CR24" s="389"/>
      <c r="CS24" s="389" t="str">
        <f t="shared" si="15"/>
        <v>N/A</v>
      </c>
      <c r="CT24" s="389"/>
      <c r="CU24" s="389" t="str">
        <f t="shared" si="16"/>
        <v>N/A</v>
      </c>
      <c r="CV24" s="389"/>
      <c r="CW24" s="389" t="str">
        <f t="shared" si="21"/>
        <v>N/A</v>
      </c>
      <c r="CX24" s="389"/>
      <c r="CY24" s="389" t="str">
        <f t="shared" si="22"/>
        <v>N/A</v>
      </c>
      <c r="CZ24" s="389"/>
      <c r="DA24" s="389" t="str">
        <f t="shared" si="0"/>
        <v>N/A</v>
      </c>
      <c r="DB24" s="890"/>
      <c r="DC24" s="890"/>
      <c r="DD24" s="890"/>
      <c r="DE24" s="890"/>
      <c r="DF24" s="890"/>
      <c r="DG24" s="890"/>
      <c r="DH24" s="890"/>
      <c r="DI24" s="890"/>
      <c r="DJ24" s="890"/>
      <c r="DK24" s="890"/>
      <c r="DL24" s="890"/>
      <c r="DM24" s="890"/>
      <c r="DN24" s="890"/>
      <c r="DO24" s="890"/>
      <c r="DP24" s="890"/>
      <c r="DQ24" s="890"/>
      <c r="DR24" s="890"/>
      <c r="DS24" s="890"/>
      <c r="DT24" s="890"/>
      <c r="DU24" s="890"/>
      <c r="DV24" s="890"/>
      <c r="DW24" s="890"/>
      <c r="DX24" s="890"/>
      <c r="DY24" s="890"/>
      <c r="DZ24" s="890"/>
      <c r="EA24" s="890"/>
      <c r="EB24" s="890"/>
      <c r="EC24" s="890"/>
      <c r="ED24" s="890"/>
      <c r="EE24" s="890"/>
      <c r="EF24" s="890"/>
      <c r="EG24" s="890"/>
      <c r="EH24" s="890"/>
      <c r="EI24" s="890"/>
      <c r="EJ24" s="890"/>
      <c r="EK24" s="890"/>
      <c r="EL24" s="890"/>
      <c r="EM24" s="890"/>
      <c r="EN24" s="890"/>
    </row>
    <row r="25" spans="1:144" s="570" customFormat="1" ht="15" customHeight="1" x14ac:dyDescent="0.2">
      <c r="A25" s="584"/>
      <c r="B25" s="546">
        <v>2435</v>
      </c>
      <c r="C25" s="553">
        <v>17</v>
      </c>
      <c r="D25" s="547" t="s">
        <v>195</v>
      </c>
      <c r="E25" s="378" t="s">
        <v>316</v>
      </c>
      <c r="F25" s="548"/>
      <c r="G25" s="549"/>
      <c r="H25" s="548"/>
      <c r="I25" s="549"/>
      <c r="J25" s="548"/>
      <c r="K25" s="549"/>
      <c r="L25" s="548"/>
      <c r="M25" s="549"/>
      <c r="N25" s="548"/>
      <c r="O25" s="549"/>
      <c r="P25" s="548"/>
      <c r="Q25" s="549"/>
      <c r="R25" s="548"/>
      <c r="S25" s="549"/>
      <c r="T25" s="548"/>
      <c r="U25" s="549"/>
      <c r="V25" s="548"/>
      <c r="W25" s="549"/>
      <c r="X25" s="548"/>
      <c r="Y25" s="549"/>
      <c r="Z25" s="548"/>
      <c r="AA25" s="549"/>
      <c r="AB25" s="1147"/>
      <c r="AC25" s="1148"/>
      <c r="AD25" s="1147"/>
      <c r="AE25" s="1148"/>
      <c r="AF25" s="1147"/>
      <c r="AG25" s="1148"/>
      <c r="AH25" s="1147"/>
      <c r="AI25" s="1148"/>
      <c r="AJ25" s="1147"/>
      <c r="AK25" s="1148"/>
      <c r="AL25" s="1147"/>
      <c r="AM25" s="1148"/>
      <c r="AN25" s="1147"/>
      <c r="AO25" s="1148"/>
      <c r="AP25" s="1147"/>
      <c r="AQ25" s="1148"/>
      <c r="AR25" s="1147"/>
      <c r="AS25" s="1148"/>
      <c r="AT25" s="1147"/>
      <c r="AU25" s="1148"/>
      <c r="AV25" s="1147"/>
      <c r="AW25" s="1148"/>
      <c r="AX25" s="1147"/>
      <c r="AY25" s="1148"/>
      <c r="AZ25" s="1147"/>
      <c r="BA25" s="1150"/>
      <c r="BB25" s="891"/>
      <c r="BC25" s="350"/>
      <c r="BD25" s="556">
        <v>17</v>
      </c>
      <c r="BE25" s="457" t="s">
        <v>582</v>
      </c>
      <c r="BF25" s="396" t="s">
        <v>319</v>
      </c>
      <c r="BG25" s="389" t="s">
        <v>320</v>
      </c>
      <c r="BH25" s="388"/>
      <c r="BI25" s="389" t="str">
        <f t="shared" si="1"/>
        <v>N/A</v>
      </c>
      <c r="BJ25" s="388"/>
      <c r="BK25" s="389" t="str">
        <f t="shared" si="17"/>
        <v>N/A</v>
      </c>
      <c r="BL25" s="389"/>
      <c r="BM25" s="389" t="str">
        <f t="shared" si="18"/>
        <v>N/A</v>
      </c>
      <c r="BN25" s="389"/>
      <c r="BO25" s="389" t="str">
        <f t="shared" si="19"/>
        <v>N/A</v>
      </c>
      <c r="BP25" s="389"/>
      <c r="BQ25" s="389" t="str">
        <f t="shared" si="20"/>
        <v>N/A</v>
      </c>
      <c r="BR25" s="389"/>
      <c r="BS25" s="389" t="str">
        <f t="shared" si="2"/>
        <v>N/A</v>
      </c>
      <c r="BT25" s="389"/>
      <c r="BU25" s="389" t="str">
        <f t="shared" si="3"/>
        <v>N/A</v>
      </c>
      <c r="BV25" s="389"/>
      <c r="BW25" s="389" t="str">
        <f t="shared" si="4"/>
        <v>N/A</v>
      </c>
      <c r="BX25" s="389"/>
      <c r="BY25" s="389" t="str">
        <f t="shared" si="5"/>
        <v>N/A</v>
      </c>
      <c r="BZ25" s="389"/>
      <c r="CA25" s="389" t="str">
        <f t="shared" si="6"/>
        <v>N/A</v>
      </c>
      <c r="CB25" s="389"/>
      <c r="CC25" s="389" t="str">
        <f t="shared" si="7"/>
        <v>N/A</v>
      </c>
      <c r="CD25" s="389"/>
      <c r="CE25" s="389" t="str">
        <f t="shared" si="8"/>
        <v>N/A</v>
      </c>
      <c r="CF25" s="389"/>
      <c r="CG25" s="389" t="str">
        <f t="shared" si="9"/>
        <v>N/A</v>
      </c>
      <c r="CH25" s="389"/>
      <c r="CI25" s="389" t="str">
        <f t="shared" si="10"/>
        <v>N/A</v>
      </c>
      <c r="CJ25" s="389"/>
      <c r="CK25" s="389" t="str">
        <f t="shared" si="11"/>
        <v>N/A</v>
      </c>
      <c r="CL25" s="389"/>
      <c r="CM25" s="389" t="str">
        <f t="shared" si="12"/>
        <v>N/A</v>
      </c>
      <c r="CN25" s="389"/>
      <c r="CO25" s="389" t="str">
        <f t="shared" si="13"/>
        <v>N/A</v>
      </c>
      <c r="CP25" s="389"/>
      <c r="CQ25" s="389" t="str">
        <f t="shared" si="14"/>
        <v>N/A</v>
      </c>
      <c r="CR25" s="389"/>
      <c r="CS25" s="389" t="str">
        <f t="shared" si="15"/>
        <v>N/A</v>
      </c>
      <c r="CT25" s="389"/>
      <c r="CU25" s="389" t="str">
        <f t="shared" si="16"/>
        <v>N/A</v>
      </c>
      <c r="CV25" s="389"/>
      <c r="CW25" s="389" t="str">
        <f t="shared" si="21"/>
        <v>N/A</v>
      </c>
      <c r="CX25" s="389"/>
      <c r="CY25" s="389" t="str">
        <f t="shared" si="22"/>
        <v>N/A</v>
      </c>
      <c r="CZ25" s="389"/>
      <c r="DA25" s="389" t="str">
        <f t="shared" si="0"/>
        <v>N/A</v>
      </c>
      <c r="DB25" s="890"/>
      <c r="DC25" s="890"/>
      <c r="DD25" s="890"/>
      <c r="DE25" s="890"/>
      <c r="DF25" s="890"/>
      <c r="DG25" s="890"/>
      <c r="DH25" s="890"/>
      <c r="DI25" s="890"/>
      <c r="DJ25" s="890"/>
      <c r="DK25" s="890"/>
      <c r="DL25" s="890"/>
      <c r="DM25" s="890"/>
      <c r="DN25" s="890"/>
      <c r="DO25" s="890"/>
      <c r="DP25" s="890"/>
      <c r="DQ25" s="890"/>
      <c r="DR25" s="890"/>
      <c r="DS25" s="890"/>
      <c r="DT25" s="890"/>
      <c r="DU25" s="890"/>
      <c r="DV25" s="890"/>
      <c r="DW25" s="890"/>
      <c r="DX25" s="890"/>
      <c r="DY25" s="890"/>
      <c r="DZ25" s="890"/>
      <c r="EA25" s="890"/>
      <c r="EB25" s="890"/>
      <c r="EC25" s="890"/>
      <c r="ED25" s="890"/>
      <c r="EE25" s="890"/>
      <c r="EF25" s="890"/>
      <c r="EG25" s="890"/>
      <c r="EH25" s="890"/>
      <c r="EI25" s="890"/>
      <c r="EJ25" s="890"/>
      <c r="EK25" s="890"/>
      <c r="EL25" s="890"/>
      <c r="EM25" s="890"/>
      <c r="EN25" s="890"/>
    </row>
    <row r="26" spans="1:144" s="585" customFormat="1" ht="27" customHeight="1" x14ac:dyDescent="0.2">
      <c r="A26" s="584" t="s">
        <v>325</v>
      </c>
      <c r="B26" s="557">
        <v>79</v>
      </c>
      <c r="C26" s="558">
        <v>18</v>
      </c>
      <c r="D26" s="559" t="s">
        <v>583</v>
      </c>
      <c r="E26" s="378" t="s">
        <v>316</v>
      </c>
      <c r="F26" s="548"/>
      <c r="G26" s="549"/>
      <c r="H26" s="548"/>
      <c r="I26" s="549"/>
      <c r="J26" s="548"/>
      <c r="K26" s="549"/>
      <c r="L26" s="548"/>
      <c r="M26" s="549"/>
      <c r="N26" s="548"/>
      <c r="O26" s="549"/>
      <c r="P26" s="548"/>
      <c r="Q26" s="549"/>
      <c r="R26" s="548"/>
      <c r="S26" s="549"/>
      <c r="T26" s="548"/>
      <c r="U26" s="549"/>
      <c r="V26" s="548"/>
      <c r="W26" s="549"/>
      <c r="X26" s="548"/>
      <c r="Y26" s="549"/>
      <c r="Z26" s="548"/>
      <c r="AA26" s="549"/>
      <c r="AB26" s="1147">
        <f>AB10+AB22+AB23+AB24-AB25</f>
        <v>140.02241897583008</v>
      </c>
      <c r="AC26" s="1148" t="s">
        <v>584</v>
      </c>
      <c r="AD26" s="1147">
        <f>AD10+AD22+AD23+AD24-AD25</f>
        <v>204.23744869232178</v>
      </c>
      <c r="AE26" s="1148" t="s">
        <v>584</v>
      </c>
      <c r="AF26" s="1147">
        <f>AF10+AF22+AF23+AF24-AF25</f>
        <v>268.58268165588379</v>
      </c>
      <c r="AG26" s="1148" t="s">
        <v>584</v>
      </c>
      <c r="AH26" s="1147">
        <f>AH10+AH22+AH23+AH24-AH25</f>
        <v>384.46326065063477</v>
      </c>
      <c r="AI26" s="1148" t="s">
        <v>584</v>
      </c>
      <c r="AJ26" s="1147">
        <f>AJ10+AJ22+AJ23+AJ24-AJ25</f>
        <v>486.4167594909668</v>
      </c>
      <c r="AK26" s="1148" t="s">
        <v>584</v>
      </c>
      <c r="AL26" s="1147">
        <f>AL10+AL22+AL23+AL24-AL25</f>
        <v>853.33306121826172</v>
      </c>
      <c r="AM26" s="1148" t="s">
        <v>584</v>
      </c>
      <c r="AN26" s="1147">
        <f>AN10+AN22+AN23+AN24-AN25</f>
        <v>1066.2123184204102</v>
      </c>
      <c r="AO26" s="1148" t="s">
        <v>584</v>
      </c>
      <c r="AP26" s="1147">
        <f>AP10+AP22+AP23+AP24-AP25</f>
        <v>1246.0220642089844</v>
      </c>
      <c r="AQ26" s="1148" t="s">
        <v>584</v>
      </c>
      <c r="AR26" s="1147">
        <f>AR10+AR22+AR23+AR24-AR25</f>
        <v>1347.4084014892578</v>
      </c>
      <c r="AS26" s="1148" t="s">
        <v>584</v>
      </c>
      <c r="AT26" s="1147">
        <f>AT10+AT22+AT23+AT24-AT25</f>
        <v>1656.3267822265625</v>
      </c>
      <c r="AU26" s="1148" t="s">
        <v>584</v>
      </c>
      <c r="AV26" s="1147">
        <f>AV10+AV22+AV23+AV24-AV25</f>
        <v>1992.9427947997972</v>
      </c>
      <c r="AW26" s="1148" t="s">
        <v>584</v>
      </c>
      <c r="AX26" s="1147">
        <f>AX10+AX22+AX23+AX24-AX25</f>
        <v>2885.914723224048</v>
      </c>
      <c r="AY26" s="1148" t="s">
        <v>584</v>
      </c>
      <c r="AZ26" s="1147">
        <f>AZ10+AZ22+AZ23+AZ24-AZ25</f>
        <v>2917.066938877882</v>
      </c>
      <c r="BA26" s="1150" t="s">
        <v>584</v>
      </c>
      <c r="BC26" s="586"/>
      <c r="BD26" s="562">
        <v>18</v>
      </c>
      <c r="BE26" s="563" t="s">
        <v>585</v>
      </c>
      <c r="BF26" s="396" t="s">
        <v>319</v>
      </c>
      <c r="BG26" s="389" t="s">
        <v>320</v>
      </c>
      <c r="BH26" s="565"/>
      <c r="BI26" s="389" t="str">
        <f t="shared" si="1"/>
        <v>N/A</v>
      </c>
      <c r="BJ26" s="565"/>
      <c r="BK26" s="389" t="str">
        <f t="shared" si="17"/>
        <v>N/A</v>
      </c>
      <c r="BL26" s="564"/>
      <c r="BM26" s="389" t="str">
        <f t="shared" si="18"/>
        <v>N/A</v>
      </c>
      <c r="BN26" s="564"/>
      <c r="BO26" s="389" t="str">
        <f t="shared" si="19"/>
        <v>N/A</v>
      </c>
      <c r="BP26" s="564"/>
      <c r="BQ26" s="389" t="str">
        <f t="shared" si="20"/>
        <v>N/A</v>
      </c>
      <c r="BR26" s="564"/>
      <c r="BS26" s="389" t="str">
        <f t="shared" si="2"/>
        <v>N/A</v>
      </c>
      <c r="BT26" s="564"/>
      <c r="BU26" s="389" t="str">
        <f t="shared" si="3"/>
        <v>N/A</v>
      </c>
      <c r="BV26" s="564"/>
      <c r="BW26" s="389" t="str">
        <f t="shared" si="4"/>
        <v>N/A</v>
      </c>
      <c r="BX26" s="564"/>
      <c r="BY26" s="389" t="str">
        <f t="shared" si="5"/>
        <v>N/A</v>
      </c>
      <c r="BZ26" s="564"/>
      <c r="CA26" s="389" t="str">
        <f t="shared" si="6"/>
        <v>N/A</v>
      </c>
      <c r="CB26" s="564"/>
      <c r="CC26" s="389" t="str">
        <f t="shared" si="7"/>
        <v>N/A</v>
      </c>
      <c r="CD26" s="564"/>
      <c r="CE26" s="389" t="str">
        <f t="shared" si="8"/>
        <v>&gt; 25%</v>
      </c>
      <c r="CF26" s="564"/>
      <c r="CG26" s="389" t="str">
        <f t="shared" si="9"/>
        <v>&gt; 25%</v>
      </c>
      <c r="CH26" s="564"/>
      <c r="CI26" s="389" t="str">
        <f t="shared" si="10"/>
        <v>&gt; 25%</v>
      </c>
      <c r="CJ26" s="564"/>
      <c r="CK26" s="389" t="str">
        <f t="shared" si="11"/>
        <v>&gt; 25%</v>
      </c>
      <c r="CL26" s="564"/>
      <c r="CM26" s="389" t="str">
        <f t="shared" si="12"/>
        <v>&gt; 25%</v>
      </c>
      <c r="CN26" s="564"/>
      <c r="CO26" s="389" t="str">
        <f t="shared" si="13"/>
        <v>ok</v>
      </c>
      <c r="CP26" s="564"/>
      <c r="CQ26" s="389" t="str">
        <f t="shared" si="14"/>
        <v>ok</v>
      </c>
      <c r="CR26" s="564"/>
      <c r="CS26" s="389" t="str">
        <f t="shared" si="15"/>
        <v>ok</v>
      </c>
      <c r="CT26" s="564"/>
      <c r="CU26" s="389" t="str">
        <f t="shared" si="16"/>
        <v>ok</v>
      </c>
      <c r="CV26" s="564"/>
      <c r="CW26" s="389" t="str">
        <f t="shared" si="21"/>
        <v>ok</v>
      </c>
      <c r="CX26" s="564"/>
      <c r="CY26" s="389" t="str">
        <f t="shared" si="22"/>
        <v>&gt; 25%</v>
      </c>
      <c r="CZ26" s="564"/>
      <c r="DA26" s="389" t="str">
        <f t="shared" si="0"/>
        <v>ok</v>
      </c>
      <c r="DB26" s="587"/>
      <c r="DC26" s="587"/>
      <c r="DD26" s="587"/>
      <c r="DE26" s="587"/>
      <c r="DF26" s="587"/>
      <c r="DG26" s="587"/>
      <c r="DH26" s="587"/>
      <c r="DI26" s="587"/>
      <c r="DJ26" s="587"/>
      <c r="DK26" s="587"/>
      <c r="DL26" s="587"/>
      <c r="DM26" s="587"/>
      <c r="DN26" s="587"/>
      <c r="DO26" s="587"/>
      <c r="DP26" s="587"/>
      <c r="DQ26" s="587"/>
      <c r="DR26" s="587"/>
      <c r="DS26" s="587"/>
      <c r="DT26" s="587"/>
      <c r="DU26" s="587"/>
      <c r="DV26" s="587"/>
      <c r="DW26" s="587"/>
      <c r="DX26" s="587"/>
      <c r="DY26" s="587"/>
      <c r="DZ26" s="587"/>
      <c r="EA26" s="587"/>
      <c r="EB26" s="587"/>
      <c r="EC26" s="587"/>
      <c r="ED26" s="587"/>
      <c r="EE26" s="587"/>
      <c r="EF26" s="587"/>
      <c r="EG26" s="587"/>
      <c r="EH26" s="587"/>
      <c r="EI26" s="587"/>
      <c r="EJ26" s="587"/>
      <c r="EK26" s="587"/>
      <c r="EL26" s="587"/>
      <c r="EM26" s="587"/>
      <c r="EN26" s="587"/>
    </row>
    <row r="27" spans="1:144" s="585" customFormat="1" ht="15" customHeight="1" x14ac:dyDescent="0.2">
      <c r="A27" s="588"/>
      <c r="B27" s="557">
        <v>34</v>
      </c>
      <c r="C27" s="558">
        <v>19</v>
      </c>
      <c r="D27" s="559" t="s">
        <v>201</v>
      </c>
      <c r="E27" s="378" t="s">
        <v>316</v>
      </c>
      <c r="F27" s="548"/>
      <c r="G27" s="549"/>
      <c r="H27" s="548"/>
      <c r="I27" s="549"/>
      <c r="J27" s="548"/>
      <c r="K27" s="549"/>
      <c r="L27" s="548"/>
      <c r="M27" s="549"/>
      <c r="N27" s="548"/>
      <c r="O27" s="549"/>
      <c r="P27" s="548"/>
      <c r="Q27" s="549"/>
      <c r="R27" s="548"/>
      <c r="S27" s="549"/>
      <c r="T27" s="548"/>
      <c r="U27" s="549"/>
      <c r="V27" s="548"/>
      <c r="W27" s="549"/>
      <c r="X27" s="548"/>
      <c r="Y27" s="549"/>
      <c r="Z27" s="548"/>
      <c r="AA27" s="549"/>
      <c r="AB27" s="1147"/>
      <c r="AC27" s="1148"/>
      <c r="AD27" s="1147"/>
      <c r="AE27" s="1148"/>
      <c r="AF27" s="1147"/>
      <c r="AG27" s="1147"/>
      <c r="AH27" s="1147"/>
      <c r="AI27" s="1148"/>
      <c r="AJ27" s="1147"/>
      <c r="AK27" s="1148"/>
      <c r="AL27" s="1147"/>
      <c r="AM27" s="1148"/>
      <c r="AN27" s="1147"/>
      <c r="AO27" s="1148"/>
      <c r="AP27" s="1147"/>
      <c r="AQ27" s="1148"/>
      <c r="AR27" s="1147"/>
      <c r="AS27" s="1148"/>
      <c r="AT27" s="1147"/>
      <c r="AU27" s="1148"/>
      <c r="AV27" s="1147"/>
      <c r="AW27" s="1148"/>
      <c r="AX27" s="1159">
        <v>298.70314766787777</v>
      </c>
      <c r="AY27" s="1160" t="s">
        <v>586</v>
      </c>
      <c r="AZ27" s="1159">
        <v>319.12383635968229</v>
      </c>
      <c r="BA27" s="1150" t="s">
        <v>586</v>
      </c>
      <c r="BC27" s="586"/>
      <c r="BD27" s="562">
        <v>19</v>
      </c>
      <c r="BE27" s="563" t="s">
        <v>587</v>
      </c>
      <c r="BF27" s="396" t="s">
        <v>319</v>
      </c>
      <c r="BG27" s="389" t="s">
        <v>320</v>
      </c>
      <c r="BH27" s="565"/>
      <c r="BI27" s="389" t="str">
        <f t="shared" si="1"/>
        <v>N/A</v>
      </c>
      <c r="BJ27" s="565"/>
      <c r="BK27" s="389" t="str">
        <f t="shared" si="17"/>
        <v>N/A</v>
      </c>
      <c r="BL27" s="564"/>
      <c r="BM27" s="389" t="str">
        <f t="shared" si="18"/>
        <v>N/A</v>
      </c>
      <c r="BN27" s="564"/>
      <c r="BO27" s="389" t="str">
        <f t="shared" si="19"/>
        <v>N/A</v>
      </c>
      <c r="BP27" s="564"/>
      <c r="BQ27" s="389" t="str">
        <f t="shared" si="20"/>
        <v>N/A</v>
      </c>
      <c r="BR27" s="564"/>
      <c r="BS27" s="389" t="str">
        <f t="shared" si="2"/>
        <v>N/A</v>
      </c>
      <c r="BT27" s="564"/>
      <c r="BU27" s="389" t="str">
        <f t="shared" si="3"/>
        <v>N/A</v>
      </c>
      <c r="BV27" s="564"/>
      <c r="BW27" s="389" t="str">
        <f t="shared" si="4"/>
        <v>N/A</v>
      </c>
      <c r="BX27" s="564"/>
      <c r="BY27" s="389" t="str">
        <f t="shared" si="5"/>
        <v>N/A</v>
      </c>
      <c r="BZ27" s="564"/>
      <c r="CA27" s="389" t="str">
        <f t="shared" si="6"/>
        <v>N/A</v>
      </c>
      <c r="CB27" s="564"/>
      <c r="CC27" s="389" t="str">
        <f t="shared" si="7"/>
        <v>N/A</v>
      </c>
      <c r="CD27" s="564"/>
      <c r="CE27" s="389" t="str">
        <f t="shared" si="8"/>
        <v>N/A</v>
      </c>
      <c r="CF27" s="564"/>
      <c r="CG27" s="389" t="str">
        <f t="shared" si="9"/>
        <v>N/A</v>
      </c>
      <c r="CH27" s="564"/>
      <c r="CI27" s="389" t="str">
        <f t="shared" si="10"/>
        <v>N/A</v>
      </c>
      <c r="CJ27" s="564"/>
      <c r="CK27" s="389" t="str">
        <f t="shared" si="11"/>
        <v>N/A</v>
      </c>
      <c r="CL27" s="564"/>
      <c r="CM27" s="389" t="str">
        <f t="shared" si="12"/>
        <v>N/A</v>
      </c>
      <c r="CN27" s="564"/>
      <c r="CO27" s="389" t="str">
        <f t="shared" si="13"/>
        <v>N/A</v>
      </c>
      <c r="CP27" s="564"/>
      <c r="CQ27" s="389" t="str">
        <f t="shared" si="14"/>
        <v>N/A</v>
      </c>
      <c r="CR27" s="564"/>
      <c r="CS27" s="389" t="str">
        <f t="shared" si="15"/>
        <v>N/A</v>
      </c>
      <c r="CT27" s="564"/>
      <c r="CU27" s="389" t="str">
        <f t="shared" si="16"/>
        <v>N/A</v>
      </c>
      <c r="CV27" s="564"/>
      <c r="CW27" s="389" t="str">
        <f t="shared" si="21"/>
        <v>N/A</v>
      </c>
      <c r="CX27" s="564"/>
      <c r="CY27" s="389" t="str">
        <f t="shared" si="22"/>
        <v>N/A</v>
      </c>
      <c r="CZ27" s="564"/>
      <c r="DA27" s="389" t="str">
        <f t="shared" si="0"/>
        <v>ok</v>
      </c>
      <c r="DB27" s="587"/>
      <c r="DC27" s="587"/>
      <c r="DD27" s="587"/>
      <c r="DE27" s="587"/>
      <c r="DF27" s="587"/>
      <c r="DG27" s="587"/>
      <c r="DH27" s="587"/>
      <c r="DI27" s="587"/>
      <c r="DJ27" s="587"/>
      <c r="DK27" s="587"/>
      <c r="DL27" s="587"/>
      <c r="DM27" s="587"/>
      <c r="DN27" s="587"/>
      <c r="DO27" s="587"/>
      <c r="DP27" s="587"/>
      <c r="DQ27" s="587"/>
      <c r="DR27" s="587"/>
      <c r="DS27" s="587"/>
      <c r="DT27" s="587"/>
      <c r="DU27" s="587"/>
      <c r="DV27" s="587"/>
      <c r="DW27" s="587"/>
      <c r="DX27" s="587"/>
      <c r="DY27" s="587"/>
      <c r="DZ27" s="587"/>
      <c r="EA27" s="587"/>
      <c r="EB27" s="587"/>
      <c r="EC27" s="587"/>
      <c r="ED27" s="587"/>
      <c r="EE27" s="587"/>
      <c r="EF27" s="587"/>
      <c r="EG27" s="587"/>
      <c r="EH27" s="587"/>
      <c r="EI27" s="587"/>
      <c r="EJ27" s="587"/>
      <c r="EK27" s="587"/>
      <c r="EL27" s="587"/>
      <c r="EM27" s="587"/>
      <c r="EN27" s="587"/>
    </row>
    <row r="28" spans="1:144" s="585" customFormat="1" ht="15" customHeight="1" x14ac:dyDescent="0.2">
      <c r="A28" s="588" t="s">
        <v>325</v>
      </c>
      <c r="B28" s="557">
        <v>35</v>
      </c>
      <c r="C28" s="558">
        <v>20</v>
      </c>
      <c r="D28" s="559" t="s">
        <v>588</v>
      </c>
      <c r="E28" s="378" t="s">
        <v>316</v>
      </c>
      <c r="F28" s="548"/>
      <c r="G28" s="549"/>
      <c r="H28" s="548"/>
      <c r="I28" s="549"/>
      <c r="J28" s="548"/>
      <c r="K28" s="549"/>
      <c r="L28" s="548"/>
      <c r="M28" s="549"/>
      <c r="N28" s="548"/>
      <c r="O28" s="549"/>
      <c r="P28" s="548"/>
      <c r="Q28" s="549"/>
      <c r="R28" s="548"/>
      <c r="S28" s="549"/>
      <c r="T28" s="548"/>
      <c r="U28" s="549"/>
      <c r="V28" s="548"/>
      <c r="W28" s="549"/>
      <c r="X28" s="548"/>
      <c r="Y28" s="549"/>
      <c r="Z28" s="548"/>
      <c r="AA28" s="549"/>
      <c r="AB28" s="1161">
        <f>AB26-AB27</f>
        <v>140.02241897583008</v>
      </c>
      <c r="AC28" s="1162"/>
      <c r="AD28" s="1161">
        <f>AD26-AD27</f>
        <v>204.23744869232178</v>
      </c>
      <c r="AE28" s="1162"/>
      <c r="AF28" s="1161">
        <f>AF26-AF27</f>
        <v>268.58268165588379</v>
      </c>
      <c r="AG28" s="1162"/>
      <c r="AH28" s="1161">
        <f>AH26-AH27</f>
        <v>384.46326065063477</v>
      </c>
      <c r="AI28" s="1162"/>
      <c r="AJ28" s="1161">
        <f>AJ26-AJ27</f>
        <v>486.4167594909668</v>
      </c>
      <c r="AK28" s="1162"/>
      <c r="AL28" s="1161">
        <f>AL26-AL27</f>
        <v>853.33306121826172</v>
      </c>
      <c r="AM28" s="1162"/>
      <c r="AN28" s="1161">
        <f>AN26-AN27</f>
        <v>1066.2123184204102</v>
      </c>
      <c r="AO28" s="1162"/>
      <c r="AP28" s="1161">
        <f>AP26-AP27</f>
        <v>1246.0220642089844</v>
      </c>
      <c r="AQ28" s="1162"/>
      <c r="AR28" s="1161">
        <f>AR26-AR27</f>
        <v>1347.4084014892578</v>
      </c>
      <c r="AS28" s="1162"/>
      <c r="AT28" s="1161">
        <f>AT26-AT27</f>
        <v>1656.3267822265625</v>
      </c>
      <c r="AU28" s="1162"/>
      <c r="AV28" s="1161">
        <f>AV26-AV27</f>
        <v>1992.9427947997972</v>
      </c>
      <c r="AW28" s="1162"/>
      <c r="AX28" s="1161">
        <f>AX26-AX27</f>
        <v>2587.2115755561704</v>
      </c>
      <c r="AY28" s="1162"/>
      <c r="AZ28" s="1161">
        <f>AZ26-AZ27</f>
        <v>2597.9431025181998</v>
      </c>
      <c r="BA28" s="1150"/>
      <c r="BC28" s="586"/>
      <c r="BD28" s="562">
        <v>20</v>
      </c>
      <c r="BE28" s="563" t="s">
        <v>589</v>
      </c>
      <c r="BF28" s="396" t="s">
        <v>319</v>
      </c>
      <c r="BG28" s="564" t="s">
        <v>320</v>
      </c>
      <c r="BH28" s="565"/>
      <c r="BI28" s="389" t="str">
        <f t="shared" si="1"/>
        <v>N/A</v>
      </c>
      <c r="BJ28" s="565"/>
      <c r="BK28" s="389" t="str">
        <f t="shared" si="17"/>
        <v>N/A</v>
      </c>
      <c r="BL28" s="564"/>
      <c r="BM28" s="389" t="str">
        <f t="shared" si="18"/>
        <v>N/A</v>
      </c>
      <c r="BN28" s="564"/>
      <c r="BO28" s="389" t="str">
        <f t="shared" si="19"/>
        <v>N/A</v>
      </c>
      <c r="BP28" s="564"/>
      <c r="BQ28" s="389" t="str">
        <f t="shared" si="20"/>
        <v>N/A</v>
      </c>
      <c r="BR28" s="564"/>
      <c r="BS28" s="389" t="str">
        <f t="shared" si="2"/>
        <v>N/A</v>
      </c>
      <c r="BT28" s="564"/>
      <c r="BU28" s="389" t="str">
        <f t="shared" si="3"/>
        <v>N/A</v>
      </c>
      <c r="BV28" s="564"/>
      <c r="BW28" s="389" t="str">
        <f t="shared" si="4"/>
        <v>N/A</v>
      </c>
      <c r="BX28" s="564"/>
      <c r="BY28" s="389" t="str">
        <f t="shared" si="5"/>
        <v>N/A</v>
      </c>
      <c r="BZ28" s="564"/>
      <c r="CA28" s="389" t="str">
        <f t="shared" si="6"/>
        <v>N/A</v>
      </c>
      <c r="CB28" s="564"/>
      <c r="CC28" s="389" t="str">
        <f t="shared" si="7"/>
        <v>N/A</v>
      </c>
      <c r="CD28" s="564"/>
      <c r="CE28" s="389" t="str">
        <f t="shared" si="8"/>
        <v>&gt; 25%</v>
      </c>
      <c r="CF28" s="564"/>
      <c r="CG28" s="389" t="str">
        <f t="shared" si="9"/>
        <v>&gt; 25%</v>
      </c>
      <c r="CH28" s="564"/>
      <c r="CI28" s="389" t="str">
        <f t="shared" si="10"/>
        <v>&gt; 25%</v>
      </c>
      <c r="CJ28" s="564"/>
      <c r="CK28" s="389" t="str">
        <f t="shared" si="11"/>
        <v>&gt; 25%</v>
      </c>
      <c r="CL28" s="564"/>
      <c r="CM28" s="389" t="str">
        <f t="shared" si="12"/>
        <v>&gt; 25%</v>
      </c>
      <c r="CN28" s="564"/>
      <c r="CO28" s="389" t="str">
        <f t="shared" si="13"/>
        <v>ok</v>
      </c>
      <c r="CP28" s="564"/>
      <c r="CQ28" s="389" t="str">
        <f t="shared" si="14"/>
        <v>ok</v>
      </c>
      <c r="CR28" s="564"/>
      <c r="CS28" s="389" t="str">
        <f t="shared" si="15"/>
        <v>ok</v>
      </c>
      <c r="CT28" s="564"/>
      <c r="CU28" s="389" t="str">
        <f t="shared" si="16"/>
        <v>ok</v>
      </c>
      <c r="CV28" s="564"/>
      <c r="CW28" s="389" t="str">
        <f t="shared" si="21"/>
        <v>ok</v>
      </c>
      <c r="CX28" s="564"/>
      <c r="CY28" s="389" t="str">
        <f t="shared" si="22"/>
        <v>&gt; 25%</v>
      </c>
      <c r="CZ28" s="564"/>
      <c r="DA28" s="389" t="str">
        <f t="shared" si="0"/>
        <v>ok</v>
      </c>
      <c r="DB28" s="587"/>
      <c r="DC28" s="587"/>
      <c r="DD28" s="587"/>
      <c r="DE28" s="587"/>
      <c r="DF28" s="587"/>
      <c r="DG28" s="587"/>
      <c r="DH28" s="587"/>
      <c r="DI28" s="587"/>
      <c r="DJ28" s="587"/>
      <c r="DK28" s="587"/>
      <c r="DL28" s="587"/>
      <c r="DM28" s="587"/>
      <c r="DN28" s="587"/>
      <c r="DO28" s="587"/>
      <c r="DP28" s="587"/>
      <c r="DQ28" s="587"/>
      <c r="DR28" s="587"/>
      <c r="DS28" s="587"/>
      <c r="DT28" s="587"/>
      <c r="DU28" s="587"/>
      <c r="DV28" s="587"/>
      <c r="DW28" s="587"/>
      <c r="DX28" s="587"/>
      <c r="DY28" s="587"/>
      <c r="DZ28" s="587"/>
      <c r="EA28" s="587"/>
      <c r="EB28" s="587"/>
      <c r="EC28" s="587"/>
      <c r="ED28" s="587"/>
      <c r="EE28" s="587"/>
      <c r="EF28" s="587"/>
      <c r="EG28" s="587"/>
      <c r="EH28" s="587"/>
      <c r="EI28" s="587"/>
      <c r="EJ28" s="587"/>
      <c r="EK28" s="587"/>
      <c r="EL28" s="587"/>
      <c r="EM28" s="587"/>
      <c r="EN28" s="587"/>
    </row>
    <row r="29" spans="1:144" s="570" customFormat="1" ht="12" customHeight="1" x14ac:dyDescent="0.2">
      <c r="A29" s="584"/>
      <c r="B29" s="546">
        <v>5010</v>
      </c>
      <c r="C29" s="553"/>
      <c r="D29" s="804" t="s">
        <v>590</v>
      </c>
      <c r="E29" s="556"/>
      <c r="F29" s="568"/>
      <c r="G29" s="569"/>
      <c r="H29" s="568"/>
      <c r="I29" s="569"/>
      <c r="J29" s="568"/>
      <c r="K29" s="569"/>
      <c r="L29" s="568"/>
      <c r="M29" s="569"/>
      <c r="N29" s="568"/>
      <c r="O29" s="569"/>
      <c r="P29" s="568"/>
      <c r="Q29" s="569"/>
      <c r="R29" s="568"/>
      <c r="S29" s="569"/>
      <c r="T29" s="568"/>
      <c r="U29" s="569"/>
      <c r="V29" s="568"/>
      <c r="W29" s="569"/>
      <c r="X29" s="568"/>
      <c r="Y29" s="569"/>
      <c r="Z29" s="568"/>
      <c r="AA29" s="569"/>
      <c r="AB29" s="1154"/>
      <c r="AC29" s="1155"/>
      <c r="AD29" s="1154"/>
      <c r="AE29" s="1155"/>
      <c r="AF29" s="1154"/>
      <c r="AG29" s="1155"/>
      <c r="AH29" s="1154"/>
      <c r="AI29" s="1155"/>
      <c r="AJ29" s="1154"/>
      <c r="AK29" s="1155"/>
      <c r="AL29" s="1154"/>
      <c r="AM29" s="1155"/>
      <c r="AN29" s="1154"/>
      <c r="AO29" s="1155"/>
      <c r="AP29" s="1154"/>
      <c r="AQ29" s="1155"/>
      <c r="AR29" s="1154"/>
      <c r="AS29" s="1155"/>
      <c r="AT29" s="1154"/>
      <c r="AU29" s="1155"/>
      <c r="AV29" s="1154"/>
      <c r="AW29" s="1155"/>
      <c r="AX29" s="1154"/>
      <c r="AY29" s="1155"/>
      <c r="AZ29" s="1154"/>
      <c r="BA29" s="1156"/>
      <c r="BB29" s="891"/>
      <c r="BC29" s="350"/>
      <c r="BD29" s="556"/>
      <c r="BE29" s="571" t="s">
        <v>591</v>
      </c>
      <c r="BF29" s="396"/>
      <c r="BG29" s="389"/>
      <c r="BH29" s="388"/>
      <c r="BI29" s="389"/>
      <c r="BJ29" s="388"/>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c r="CT29" s="389"/>
      <c r="CU29" s="389"/>
      <c r="CV29" s="389"/>
      <c r="CW29" s="389"/>
      <c r="CX29" s="389"/>
      <c r="CY29" s="389"/>
      <c r="CZ29" s="389"/>
      <c r="DA29" s="389" t="str">
        <f t="shared" si="0"/>
        <v>N/A</v>
      </c>
      <c r="DB29" s="890"/>
      <c r="DC29" s="890"/>
      <c r="DD29" s="890"/>
      <c r="DE29" s="890"/>
      <c r="DF29" s="890"/>
      <c r="DG29" s="890"/>
      <c r="DH29" s="890"/>
      <c r="DI29" s="890"/>
      <c r="DJ29" s="890"/>
      <c r="DK29" s="890"/>
      <c r="DL29" s="890"/>
      <c r="DM29" s="890"/>
      <c r="DN29" s="890"/>
      <c r="DO29" s="890"/>
      <c r="DP29" s="890"/>
      <c r="DQ29" s="890"/>
      <c r="DR29" s="890"/>
      <c r="DS29" s="890"/>
      <c r="DT29" s="890"/>
      <c r="DU29" s="890"/>
      <c r="DV29" s="890"/>
      <c r="DW29" s="890"/>
      <c r="DX29" s="890"/>
      <c r="DY29" s="890"/>
      <c r="DZ29" s="890"/>
      <c r="EA29" s="890"/>
      <c r="EB29" s="890"/>
      <c r="EC29" s="890"/>
      <c r="ED29" s="890"/>
      <c r="EE29" s="890"/>
      <c r="EF29" s="890"/>
      <c r="EG29" s="890"/>
      <c r="EH29" s="890"/>
      <c r="EI29" s="890"/>
      <c r="EJ29" s="890"/>
      <c r="EK29" s="890"/>
      <c r="EL29" s="890"/>
      <c r="EM29" s="890"/>
      <c r="EN29" s="890"/>
    </row>
    <row r="30" spans="1:144" s="570" customFormat="1" ht="15" customHeight="1" x14ac:dyDescent="0.2">
      <c r="A30" s="584"/>
      <c r="B30" s="546">
        <v>279</v>
      </c>
      <c r="C30" s="553">
        <v>21</v>
      </c>
      <c r="D30" s="589" t="s">
        <v>560</v>
      </c>
      <c r="E30" s="378" t="s">
        <v>316</v>
      </c>
      <c r="F30" s="548"/>
      <c r="G30" s="549"/>
      <c r="H30" s="548"/>
      <c r="I30" s="549"/>
      <c r="J30" s="548"/>
      <c r="K30" s="549"/>
      <c r="L30" s="548"/>
      <c r="M30" s="549"/>
      <c r="N30" s="548"/>
      <c r="O30" s="549"/>
      <c r="P30" s="548"/>
      <c r="Q30" s="549"/>
      <c r="R30" s="548"/>
      <c r="S30" s="549"/>
      <c r="T30" s="548"/>
      <c r="U30" s="549"/>
      <c r="V30" s="548"/>
      <c r="W30" s="549"/>
      <c r="X30" s="548"/>
      <c r="Y30" s="549"/>
      <c r="Z30" s="548"/>
      <c r="AA30" s="549"/>
      <c r="AB30" s="1147">
        <v>4.7116994857788086</v>
      </c>
      <c r="AC30" s="1148"/>
      <c r="AD30" s="1147">
        <v>6.0721564292907715</v>
      </c>
      <c r="AE30" s="1148"/>
      <c r="AF30" s="1147">
        <v>7.0687603950500488</v>
      </c>
      <c r="AG30" s="1148"/>
      <c r="AH30" s="1147">
        <v>17.664627075195313</v>
      </c>
      <c r="AI30" s="1148"/>
      <c r="AJ30" s="1147">
        <v>33.200767517089844</v>
      </c>
      <c r="AK30" s="1148"/>
      <c r="AL30" s="1147">
        <v>54.383289337158203</v>
      </c>
      <c r="AM30" s="1148"/>
      <c r="AN30" s="1147">
        <v>67.90899658203125</v>
      </c>
      <c r="AO30" s="1148"/>
      <c r="AP30" s="1147">
        <v>72.754989624023438</v>
      </c>
      <c r="AQ30" s="1148"/>
      <c r="AR30" s="1147">
        <v>82.354469299316406</v>
      </c>
      <c r="AS30" s="1148"/>
      <c r="AT30" s="1147">
        <v>105.50440216064453</v>
      </c>
      <c r="AU30" s="1148"/>
      <c r="AV30" s="1147">
        <v>114.32955169677734</v>
      </c>
      <c r="AW30" s="1148"/>
      <c r="AX30" s="1147">
        <f>[9]W3!AX12+'W2'!AX13</f>
        <v>240.27038719659549</v>
      </c>
      <c r="AY30" s="1147"/>
      <c r="AZ30" s="1147">
        <f>[9]W3!AZ12+'W2'!AZ13</f>
        <v>242.9937245812396</v>
      </c>
      <c r="BA30" s="1150"/>
      <c r="BB30" s="891"/>
      <c r="BC30" s="350"/>
      <c r="BD30" s="556">
        <v>21</v>
      </c>
      <c r="BE30" s="457" t="s">
        <v>592</v>
      </c>
      <c r="BF30" s="396" t="s">
        <v>319</v>
      </c>
      <c r="BG30" s="389" t="s">
        <v>320</v>
      </c>
      <c r="BH30" s="388"/>
      <c r="BI30" s="389" t="str">
        <f t="shared" si="1"/>
        <v>N/A</v>
      </c>
      <c r="BJ30" s="388"/>
      <c r="BK30" s="389" t="str">
        <f t="shared" ref="BK30:BK38" si="23">IF(OR(ISBLANK(H30),ISBLANK(J30)),"N/A",IF(ABS((J30-H30)/H30)&gt;0.25,"&gt; 25%","ok"))</f>
        <v>N/A</v>
      </c>
      <c r="BL30" s="389"/>
      <c r="BM30" s="389" t="str">
        <f t="shared" ref="BM30:BM38" si="24">IF(OR(ISBLANK(J30),ISBLANK(L30)),"N/A",IF(ABS((L30-J30)/J30)&gt;0.25,"&gt; 25%","ok"))</f>
        <v>N/A</v>
      </c>
      <c r="BN30" s="389"/>
      <c r="BO30" s="389" t="str">
        <f t="shared" ref="BO30:BO38" si="25">IF(OR(ISBLANK(L30),ISBLANK(N30)),"N/A",IF(ABS((N30-L30)/L30)&gt;0.25,"&gt; 25%","ok"))</f>
        <v>N/A</v>
      </c>
      <c r="BP30" s="389"/>
      <c r="BQ30" s="389" t="str">
        <f t="shared" ref="BQ30:BQ38" si="26">IF(OR(ISBLANK(N30),ISBLANK(P30)),"N/A",IF(ABS((P30-N30)/N30)&gt;0.25,"&gt; 25%","ok"))</f>
        <v>N/A</v>
      </c>
      <c r="BR30" s="389"/>
      <c r="BS30" s="389" t="str">
        <f t="shared" si="2"/>
        <v>N/A</v>
      </c>
      <c r="BT30" s="389"/>
      <c r="BU30" s="389" t="str">
        <f t="shared" si="3"/>
        <v>N/A</v>
      </c>
      <c r="BV30" s="389"/>
      <c r="BW30" s="389" t="str">
        <f t="shared" si="4"/>
        <v>N/A</v>
      </c>
      <c r="BX30" s="389"/>
      <c r="BY30" s="389" t="str">
        <f>IF(OR(ISBLANK(V30),ISBLANK(X30)),"N/A",IF(ABS((X30-V30)/V30)&gt;0.25,"&gt; 25%","ok"))</f>
        <v>N/A</v>
      </c>
      <c r="BZ30" s="389"/>
      <c r="CA30" s="389" t="str">
        <f t="shared" si="6"/>
        <v>N/A</v>
      </c>
      <c r="CB30" s="389"/>
      <c r="CC30" s="389" t="str">
        <f t="shared" si="7"/>
        <v>N/A</v>
      </c>
      <c r="CD30" s="389"/>
      <c r="CE30" s="389" t="str">
        <f t="shared" si="8"/>
        <v>&gt; 25%</v>
      </c>
      <c r="CF30" s="389"/>
      <c r="CG30" s="389" t="str">
        <f t="shared" si="9"/>
        <v>ok</v>
      </c>
      <c r="CH30" s="389"/>
      <c r="CI30" s="389" t="str">
        <f t="shared" si="10"/>
        <v>&gt; 25%</v>
      </c>
      <c r="CJ30" s="389"/>
      <c r="CK30" s="389" t="str">
        <f t="shared" si="11"/>
        <v>&gt; 25%</v>
      </c>
      <c r="CL30" s="389"/>
      <c r="CM30" s="389" t="str">
        <f t="shared" si="12"/>
        <v>&gt; 25%</v>
      </c>
      <c r="CN30" s="389"/>
      <c r="CO30" s="389" t="str">
        <f t="shared" si="13"/>
        <v>ok</v>
      </c>
      <c r="CP30" s="389"/>
      <c r="CQ30" s="389" t="str">
        <f t="shared" si="14"/>
        <v>ok</v>
      </c>
      <c r="CR30" s="389"/>
      <c r="CS30" s="389" t="str">
        <f t="shared" si="15"/>
        <v>ok</v>
      </c>
      <c r="CT30" s="389"/>
      <c r="CU30" s="389" t="str">
        <f t="shared" si="16"/>
        <v>&gt; 25%</v>
      </c>
      <c r="CV30" s="389"/>
      <c r="CW30" s="389" t="str">
        <f t="shared" ref="CW30:CW38" si="27">IF(OR(ISBLANK(AT30),ISBLANK(AV30)),"N/A",IF(ABS((AV30-AT30)/AT30)&gt;0.25,"&gt; 25%","ok"))</f>
        <v>ok</v>
      </c>
      <c r="CX30" s="389"/>
      <c r="CY30" s="389" t="str">
        <f t="shared" ref="CY30:CY38" si="28">IF(OR(ISBLANK(AV30),ISBLANK(AX30)),"N/A",IF(ABS((AX30-AV30)/AV30)&gt;0.25,"&gt; 25%","ok"))</f>
        <v>&gt; 25%</v>
      </c>
      <c r="CZ30" s="389"/>
      <c r="DA30" s="389" t="str">
        <f t="shared" si="0"/>
        <v>ok</v>
      </c>
      <c r="DB30" s="890"/>
      <c r="DC30" s="890"/>
      <c r="DD30" s="890"/>
      <c r="DE30" s="890"/>
      <c r="DF30" s="890"/>
      <c r="DG30" s="890"/>
      <c r="DH30" s="890"/>
      <c r="DI30" s="890"/>
      <c r="DJ30" s="890"/>
      <c r="DK30" s="890"/>
      <c r="DL30" s="890"/>
      <c r="DM30" s="890"/>
      <c r="DN30" s="890"/>
      <c r="DO30" s="890"/>
      <c r="DP30" s="890"/>
      <c r="DQ30" s="890"/>
      <c r="DR30" s="890"/>
      <c r="DS30" s="890"/>
      <c r="DT30" s="890"/>
      <c r="DU30" s="890"/>
      <c r="DV30" s="890"/>
      <c r="DW30" s="890"/>
      <c r="DX30" s="890"/>
      <c r="DY30" s="890"/>
      <c r="DZ30" s="890"/>
      <c r="EA30" s="890"/>
      <c r="EB30" s="890"/>
      <c r="EC30" s="890"/>
      <c r="ED30" s="890"/>
      <c r="EE30" s="890"/>
      <c r="EF30" s="890"/>
      <c r="EG30" s="890"/>
      <c r="EH30" s="890"/>
      <c r="EI30" s="890"/>
      <c r="EJ30" s="890"/>
      <c r="EK30" s="890"/>
      <c r="EL30" s="890"/>
      <c r="EM30" s="890"/>
      <c r="EN30" s="890"/>
    </row>
    <row r="31" spans="1:144" s="570" customFormat="1" ht="15" customHeight="1" x14ac:dyDescent="0.2">
      <c r="A31" s="584"/>
      <c r="B31" s="546">
        <v>280</v>
      </c>
      <c r="C31" s="553">
        <v>22</v>
      </c>
      <c r="D31" s="589" t="s">
        <v>562</v>
      </c>
      <c r="E31" s="378" t="s">
        <v>316</v>
      </c>
      <c r="F31" s="405"/>
      <c r="G31" s="404"/>
      <c r="H31" s="405"/>
      <c r="I31" s="404"/>
      <c r="J31" s="405"/>
      <c r="K31" s="404"/>
      <c r="L31" s="405"/>
      <c r="M31" s="404"/>
      <c r="N31" s="405"/>
      <c r="O31" s="404"/>
      <c r="P31" s="405"/>
      <c r="Q31" s="404"/>
      <c r="R31" s="405"/>
      <c r="S31" s="404"/>
      <c r="T31" s="405"/>
      <c r="U31" s="404"/>
      <c r="V31" s="405"/>
      <c r="W31" s="404"/>
      <c r="X31" s="405"/>
      <c r="Y31" s="404"/>
      <c r="Z31" s="405"/>
      <c r="AA31" s="404"/>
      <c r="AB31" s="1157">
        <v>1.8364319577813148E-2</v>
      </c>
      <c r="AC31" s="1158"/>
      <c r="AD31" s="1157">
        <v>19.613307952880859</v>
      </c>
      <c r="AE31" s="1158"/>
      <c r="AF31" s="1157">
        <v>47.428318023681641</v>
      </c>
      <c r="AG31" s="1158"/>
      <c r="AH31" s="1157">
        <v>114.81273651123047</v>
      </c>
      <c r="AI31" s="1158"/>
      <c r="AJ31" s="1157">
        <v>177.83551025390625</v>
      </c>
      <c r="AK31" s="1158"/>
      <c r="AL31" s="1157">
        <v>481.45144653320313</v>
      </c>
      <c r="AM31" s="1158"/>
      <c r="AN31" s="1157">
        <v>664.85693359375</v>
      </c>
      <c r="AO31" s="1158"/>
      <c r="AP31" s="1157">
        <v>821.07061767578125</v>
      </c>
      <c r="AQ31" s="1158"/>
      <c r="AR31" s="1157">
        <v>870.17437744140625</v>
      </c>
      <c r="AS31" s="1158"/>
      <c r="AT31" s="1157">
        <v>1086.875</v>
      </c>
      <c r="AU31" s="1158"/>
      <c r="AV31" s="1157">
        <v>1315.717041015625</v>
      </c>
      <c r="AW31" s="1158"/>
      <c r="AX31" s="1147">
        <f>AX14</f>
        <v>1956.9436680103961</v>
      </c>
      <c r="AY31" s="1147"/>
      <c r="AZ31" s="1147">
        <f>AZ14</f>
        <v>2001.7846591132031</v>
      </c>
      <c r="BA31" s="1160"/>
      <c r="BB31" s="891"/>
      <c r="BC31" s="350"/>
      <c r="BD31" s="590">
        <v>22</v>
      </c>
      <c r="BE31" s="457" t="s">
        <v>593</v>
      </c>
      <c r="BF31" s="396" t="s">
        <v>319</v>
      </c>
      <c r="BG31" s="389" t="s">
        <v>320</v>
      </c>
      <c r="BH31" s="399"/>
      <c r="BI31" s="389" t="str">
        <f t="shared" si="1"/>
        <v>N/A</v>
      </c>
      <c r="BJ31" s="388"/>
      <c r="BK31" s="389" t="str">
        <f t="shared" si="23"/>
        <v>N/A</v>
      </c>
      <c r="BL31" s="389"/>
      <c r="BM31" s="389" t="str">
        <f t="shared" si="24"/>
        <v>N/A</v>
      </c>
      <c r="BN31" s="389"/>
      <c r="BO31" s="389" t="str">
        <f t="shared" si="25"/>
        <v>N/A</v>
      </c>
      <c r="BP31" s="389"/>
      <c r="BQ31" s="389" t="str">
        <f t="shared" si="26"/>
        <v>N/A</v>
      </c>
      <c r="BR31" s="389"/>
      <c r="BS31" s="389" t="str">
        <f t="shared" si="2"/>
        <v>N/A</v>
      </c>
      <c r="BT31" s="389"/>
      <c r="BU31" s="389" t="str">
        <f t="shared" si="3"/>
        <v>N/A</v>
      </c>
      <c r="BV31" s="389"/>
      <c r="BW31" s="389" t="str">
        <f t="shared" si="4"/>
        <v>N/A</v>
      </c>
      <c r="BX31" s="389"/>
      <c r="BY31" s="389" t="str">
        <f t="shared" si="5"/>
        <v>N/A</v>
      </c>
      <c r="BZ31" s="389"/>
      <c r="CA31" s="389" t="str">
        <f t="shared" si="6"/>
        <v>N/A</v>
      </c>
      <c r="CB31" s="389"/>
      <c r="CC31" s="389" t="str">
        <f t="shared" si="7"/>
        <v>N/A</v>
      </c>
      <c r="CD31" s="389"/>
      <c r="CE31" s="389" t="str">
        <f t="shared" si="8"/>
        <v>&gt; 25%</v>
      </c>
      <c r="CF31" s="389"/>
      <c r="CG31" s="389" t="str">
        <f t="shared" si="9"/>
        <v>&gt; 25%</v>
      </c>
      <c r="CH31" s="389"/>
      <c r="CI31" s="389" t="str">
        <f t="shared" si="10"/>
        <v>&gt; 25%</v>
      </c>
      <c r="CJ31" s="389"/>
      <c r="CK31" s="389" t="str">
        <f t="shared" si="11"/>
        <v>&gt; 25%</v>
      </c>
      <c r="CL31" s="389"/>
      <c r="CM31" s="389" t="str">
        <f t="shared" si="12"/>
        <v>&gt; 25%</v>
      </c>
      <c r="CN31" s="389"/>
      <c r="CO31" s="389" t="str">
        <f t="shared" si="13"/>
        <v>&gt; 25%</v>
      </c>
      <c r="CP31" s="389"/>
      <c r="CQ31" s="389" t="str">
        <f t="shared" si="14"/>
        <v>ok</v>
      </c>
      <c r="CR31" s="389"/>
      <c r="CS31" s="389" t="str">
        <f t="shared" si="15"/>
        <v>ok</v>
      </c>
      <c r="CT31" s="389"/>
      <c r="CU31" s="389" t="str">
        <f t="shared" si="16"/>
        <v>ok</v>
      </c>
      <c r="CV31" s="389"/>
      <c r="CW31" s="389" t="str">
        <f t="shared" si="27"/>
        <v>ok</v>
      </c>
      <c r="CX31" s="389"/>
      <c r="CY31" s="389" t="str">
        <f t="shared" si="28"/>
        <v>&gt; 25%</v>
      </c>
      <c r="CZ31" s="389"/>
      <c r="DA31" s="389" t="str">
        <f t="shared" si="0"/>
        <v>ok</v>
      </c>
      <c r="DB31" s="890"/>
      <c r="DC31" s="890"/>
      <c r="DD31" s="890"/>
      <c r="DE31" s="890"/>
      <c r="DF31" s="890"/>
      <c r="DG31" s="890"/>
      <c r="DH31" s="890"/>
      <c r="DI31" s="890"/>
      <c r="DJ31" s="890"/>
      <c r="DK31" s="890"/>
      <c r="DL31" s="890"/>
      <c r="DM31" s="890"/>
      <c r="DN31" s="890"/>
      <c r="DO31" s="890"/>
      <c r="DP31" s="890"/>
      <c r="DQ31" s="890"/>
      <c r="DR31" s="890"/>
      <c r="DS31" s="890"/>
      <c r="DT31" s="890"/>
      <c r="DU31" s="890"/>
      <c r="DV31" s="890"/>
      <c r="DW31" s="890"/>
      <c r="DX31" s="890"/>
      <c r="DY31" s="890"/>
      <c r="DZ31" s="890"/>
      <c r="EA31" s="890"/>
      <c r="EB31" s="890"/>
      <c r="EC31" s="890"/>
      <c r="ED31" s="890"/>
      <c r="EE31" s="890"/>
      <c r="EF31" s="890"/>
      <c r="EG31" s="890"/>
      <c r="EH31" s="890"/>
      <c r="EI31" s="890"/>
      <c r="EJ31" s="890"/>
      <c r="EK31" s="890"/>
      <c r="EL31" s="890"/>
      <c r="EM31" s="890"/>
      <c r="EN31" s="890"/>
    </row>
    <row r="32" spans="1:144" s="570" customFormat="1" ht="15" customHeight="1" x14ac:dyDescent="0.2">
      <c r="A32" s="584"/>
      <c r="B32" s="546">
        <v>281</v>
      </c>
      <c r="C32" s="553">
        <v>23</v>
      </c>
      <c r="D32" s="591" t="s">
        <v>594</v>
      </c>
      <c r="E32" s="378" t="s">
        <v>316</v>
      </c>
      <c r="F32" s="405"/>
      <c r="G32" s="404"/>
      <c r="H32" s="405"/>
      <c r="I32" s="404"/>
      <c r="J32" s="405"/>
      <c r="K32" s="404"/>
      <c r="L32" s="405"/>
      <c r="M32" s="404"/>
      <c r="N32" s="405"/>
      <c r="O32" s="404"/>
      <c r="P32" s="405"/>
      <c r="Q32" s="404"/>
      <c r="R32" s="405"/>
      <c r="S32" s="404"/>
      <c r="T32" s="405"/>
      <c r="U32" s="404"/>
      <c r="V32" s="405"/>
      <c r="W32" s="404"/>
      <c r="X32" s="405"/>
      <c r="Y32" s="404"/>
      <c r="Z32" s="405"/>
      <c r="AA32" s="404"/>
      <c r="AB32" s="1157">
        <v>1.775519922375679E-2</v>
      </c>
      <c r="AC32" s="1158"/>
      <c r="AD32" s="1157">
        <v>19.432146072387695</v>
      </c>
      <c r="AE32" s="1158"/>
      <c r="AF32" s="1157">
        <v>46.211154937744141</v>
      </c>
      <c r="AG32" s="1158"/>
      <c r="AH32" s="1157">
        <v>111.98142242431641</v>
      </c>
      <c r="AI32" s="1158"/>
      <c r="AJ32" s="1157">
        <v>168.46073913574219</v>
      </c>
      <c r="AK32" s="1158"/>
      <c r="AL32" s="1157">
        <v>462.8544921875</v>
      </c>
      <c r="AM32" s="1158"/>
      <c r="AN32" s="1157">
        <v>639.66802978515625</v>
      </c>
      <c r="AO32" s="1158"/>
      <c r="AP32" s="1157">
        <v>792.6259765625</v>
      </c>
      <c r="AQ32" s="1158"/>
      <c r="AR32" s="1157">
        <v>838.70611572265625</v>
      </c>
      <c r="AS32" s="1158"/>
      <c r="AT32" s="1157">
        <v>1046.513916015625</v>
      </c>
      <c r="AU32" s="1158"/>
      <c r="AV32" s="1157">
        <v>1260.8934326171875</v>
      </c>
      <c r="AW32" s="1158"/>
      <c r="AX32" s="1157">
        <f>AX15</f>
        <v>1902.5984034151961</v>
      </c>
      <c r="AY32" s="1157"/>
      <c r="AZ32" s="1157">
        <f t="shared" ref="AZ32" si="29">AZ15</f>
        <v>1947.1584612028032</v>
      </c>
      <c r="BA32" s="1160"/>
      <c r="BB32" s="891"/>
      <c r="BC32" s="350"/>
      <c r="BD32" s="590">
        <v>23</v>
      </c>
      <c r="BE32" s="457" t="s">
        <v>595</v>
      </c>
      <c r="BF32" s="396" t="s">
        <v>319</v>
      </c>
      <c r="BG32" s="389"/>
      <c r="BH32" s="399"/>
      <c r="BI32" s="389" t="str">
        <f t="shared" si="1"/>
        <v>N/A</v>
      </c>
      <c r="BJ32" s="388"/>
      <c r="BK32" s="389" t="str">
        <f t="shared" si="23"/>
        <v>N/A</v>
      </c>
      <c r="BL32" s="389"/>
      <c r="BM32" s="389" t="str">
        <f t="shared" si="24"/>
        <v>N/A</v>
      </c>
      <c r="BN32" s="389"/>
      <c r="BO32" s="389" t="str">
        <f t="shared" si="25"/>
        <v>N/A</v>
      </c>
      <c r="BP32" s="389"/>
      <c r="BQ32" s="389" t="str">
        <f>IF(OR(ISBLANK(N32),ISBLANK(P32)),"N/A",IF(ABS((P32-N32)/N32)&gt;0.25,"&gt; 25%","ok"))</f>
        <v>N/A</v>
      </c>
      <c r="BR32" s="389"/>
      <c r="BS32" s="389" t="str">
        <f t="shared" si="2"/>
        <v>N/A</v>
      </c>
      <c r="BT32" s="389"/>
      <c r="BU32" s="389" t="str">
        <f t="shared" si="3"/>
        <v>N/A</v>
      </c>
      <c r="BV32" s="389"/>
      <c r="BW32" s="389" t="str">
        <f t="shared" si="4"/>
        <v>N/A</v>
      </c>
      <c r="BX32" s="389"/>
      <c r="BY32" s="389" t="str">
        <f t="shared" si="5"/>
        <v>N/A</v>
      </c>
      <c r="BZ32" s="389"/>
      <c r="CA32" s="389" t="str">
        <f t="shared" si="6"/>
        <v>N/A</v>
      </c>
      <c r="CB32" s="389"/>
      <c r="CC32" s="389" t="str">
        <f t="shared" si="7"/>
        <v>N/A</v>
      </c>
      <c r="CD32" s="389"/>
      <c r="CE32" s="389" t="str">
        <f t="shared" si="8"/>
        <v>&gt; 25%</v>
      </c>
      <c r="CF32" s="389"/>
      <c r="CG32" s="389" t="str">
        <f t="shared" si="9"/>
        <v>&gt; 25%</v>
      </c>
      <c r="CH32" s="389"/>
      <c r="CI32" s="389" t="str">
        <f t="shared" si="10"/>
        <v>&gt; 25%</v>
      </c>
      <c r="CJ32" s="389"/>
      <c r="CK32" s="389" t="str">
        <f t="shared" si="11"/>
        <v>&gt; 25%</v>
      </c>
      <c r="CL32" s="389"/>
      <c r="CM32" s="389" t="str">
        <f t="shared" si="12"/>
        <v>&gt; 25%</v>
      </c>
      <c r="CN32" s="389"/>
      <c r="CO32" s="389" t="str">
        <f t="shared" si="13"/>
        <v>&gt; 25%</v>
      </c>
      <c r="CP32" s="389"/>
      <c r="CQ32" s="389" t="str">
        <f t="shared" si="14"/>
        <v>ok</v>
      </c>
      <c r="CR32" s="389"/>
      <c r="CS32" s="389" t="str">
        <f t="shared" si="15"/>
        <v>ok</v>
      </c>
      <c r="CT32" s="389"/>
      <c r="CU32" s="389" t="str">
        <f t="shared" si="16"/>
        <v>ok</v>
      </c>
      <c r="CV32" s="389"/>
      <c r="CW32" s="389" t="str">
        <f t="shared" si="27"/>
        <v>ok</v>
      </c>
      <c r="CX32" s="389"/>
      <c r="CY32" s="389" t="str">
        <f t="shared" si="28"/>
        <v>&gt; 25%</v>
      </c>
      <c r="CZ32" s="389"/>
      <c r="DA32" s="389" t="str">
        <f t="shared" si="0"/>
        <v>ok</v>
      </c>
      <c r="DB32" s="890"/>
      <c r="DC32" s="890"/>
      <c r="DD32" s="890"/>
      <c r="DE32" s="890"/>
      <c r="DF32" s="890"/>
      <c r="DG32" s="890"/>
      <c r="DH32" s="890"/>
      <c r="DI32" s="890"/>
      <c r="DJ32" s="890"/>
      <c r="DK32" s="890"/>
      <c r="DL32" s="890"/>
      <c r="DM32" s="890"/>
      <c r="DN32" s="890"/>
      <c r="DO32" s="890"/>
      <c r="DP32" s="890"/>
      <c r="DQ32" s="890"/>
      <c r="DR32" s="890"/>
      <c r="DS32" s="890"/>
      <c r="DT32" s="890"/>
      <c r="DU32" s="890"/>
      <c r="DV32" s="890"/>
      <c r="DW32" s="890"/>
      <c r="DX32" s="890"/>
      <c r="DY32" s="890"/>
      <c r="DZ32" s="890"/>
      <c r="EA32" s="890"/>
      <c r="EB32" s="890"/>
      <c r="EC32" s="890"/>
      <c r="ED32" s="890"/>
      <c r="EE32" s="890"/>
      <c r="EF32" s="890"/>
      <c r="EG32" s="890"/>
      <c r="EH32" s="890"/>
      <c r="EI32" s="890"/>
      <c r="EJ32" s="890"/>
      <c r="EK32" s="890"/>
      <c r="EL32" s="890"/>
      <c r="EM32" s="890"/>
      <c r="EN32" s="890"/>
    </row>
    <row r="33" spans="1:144" s="570" customFormat="1" ht="15" customHeight="1" x14ac:dyDescent="0.2">
      <c r="A33" s="584"/>
      <c r="B33" s="546">
        <v>201</v>
      </c>
      <c r="C33" s="553">
        <v>24</v>
      </c>
      <c r="D33" s="589" t="s">
        <v>567</v>
      </c>
      <c r="E33" s="378" t="s">
        <v>316</v>
      </c>
      <c r="F33" s="405"/>
      <c r="G33" s="404"/>
      <c r="H33" s="405"/>
      <c r="I33" s="404"/>
      <c r="J33" s="405"/>
      <c r="K33" s="404"/>
      <c r="L33" s="405"/>
      <c r="M33" s="404"/>
      <c r="N33" s="405"/>
      <c r="O33" s="404"/>
      <c r="P33" s="405"/>
      <c r="Q33" s="404"/>
      <c r="R33" s="405"/>
      <c r="S33" s="404"/>
      <c r="T33" s="405"/>
      <c r="U33" s="404"/>
      <c r="V33" s="405"/>
      <c r="W33" s="404"/>
      <c r="X33" s="405"/>
      <c r="Y33" s="404"/>
      <c r="Z33" s="405"/>
      <c r="AA33" s="404"/>
      <c r="AB33" s="1157"/>
      <c r="AC33" s="1158"/>
      <c r="AD33" s="1157"/>
      <c r="AE33" s="1158"/>
      <c r="AF33" s="1157"/>
      <c r="AG33" s="1158"/>
      <c r="AH33" s="1157"/>
      <c r="AI33" s="1158"/>
      <c r="AJ33" s="1157"/>
      <c r="AK33" s="1158"/>
      <c r="AL33" s="1157"/>
      <c r="AM33" s="1158"/>
      <c r="AN33" s="1157"/>
      <c r="AO33" s="1158"/>
      <c r="AP33" s="1157"/>
      <c r="AQ33" s="1158"/>
      <c r="AR33" s="1157"/>
      <c r="AS33" s="1158"/>
      <c r="AT33" s="1157"/>
      <c r="AU33" s="1158"/>
      <c r="AV33" s="1157"/>
      <c r="AW33" s="1158"/>
      <c r="AX33" s="1157"/>
      <c r="AY33" s="1158"/>
      <c r="AZ33" s="1157"/>
      <c r="BA33" s="1160"/>
      <c r="BB33" s="891"/>
      <c r="BC33" s="350"/>
      <c r="BD33" s="590">
        <v>24</v>
      </c>
      <c r="BE33" s="457" t="s">
        <v>596</v>
      </c>
      <c r="BF33" s="396" t="s">
        <v>319</v>
      </c>
      <c r="BG33" s="389"/>
      <c r="BH33" s="399"/>
      <c r="BI33" s="389" t="str">
        <f t="shared" si="1"/>
        <v>N/A</v>
      </c>
      <c r="BJ33" s="388"/>
      <c r="BK33" s="389" t="str">
        <f>IF(OR(ISBLANK(H33),ISBLANK(J33)),"N/A",IF(ABS((J33-H33)/H33)&gt;0.25,"&gt; 25%","ok"))</f>
        <v>N/A</v>
      </c>
      <c r="BL33" s="389"/>
      <c r="BM33" s="389" t="str">
        <f>IF(OR(ISBLANK(J33),ISBLANK(L33)),"N/A",IF(ABS((L33-J33)/J33)&gt;0.25,"&gt; 25%","ok"))</f>
        <v>N/A</v>
      </c>
      <c r="BN33" s="389"/>
      <c r="BO33" s="389" t="str">
        <f>IF(OR(ISBLANK(L33),ISBLANK(N33)),"N/A",IF(ABS((N33-L33)/L33)&gt;0.25,"&gt; 25%","ok"))</f>
        <v>N/A</v>
      </c>
      <c r="BP33" s="389"/>
      <c r="BQ33" s="389" t="str">
        <f>IF(OR(ISBLANK(N33),ISBLANK(P33)),"N/A",IF(ABS((P33-N33)/N33)&gt;0.25,"&gt; 25%","ok"))</f>
        <v>N/A</v>
      </c>
      <c r="BR33" s="389"/>
      <c r="BS33" s="389" t="str">
        <f t="shared" si="2"/>
        <v>N/A</v>
      </c>
      <c r="BT33" s="389"/>
      <c r="BU33" s="389" t="str">
        <f t="shared" si="3"/>
        <v>N/A</v>
      </c>
      <c r="BV33" s="389"/>
      <c r="BW33" s="389" t="str">
        <f t="shared" si="4"/>
        <v>N/A</v>
      </c>
      <c r="BX33" s="389"/>
      <c r="BY33" s="389" t="str">
        <f t="shared" si="5"/>
        <v>N/A</v>
      </c>
      <c r="BZ33" s="389"/>
      <c r="CA33" s="389" t="str">
        <f t="shared" si="6"/>
        <v>N/A</v>
      </c>
      <c r="CB33" s="389"/>
      <c r="CC33" s="389" t="str">
        <f t="shared" si="7"/>
        <v>N/A</v>
      </c>
      <c r="CD33" s="389"/>
      <c r="CE33" s="389" t="str">
        <f t="shared" si="8"/>
        <v>N/A</v>
      </c>
      <c r="CF33" s="389"/>
      <c r="CG33" s="389" t="str">
        <f t="shared" si="9"/>
        <v>N/A</v>
      </c>
      <c r="CH33" s="389"/>
      <c r="CI33" s="389" t="str">
        <f t="shared" si="10"/>
        <v>N/A</v>
      </c>
      <c r="CJ33" s="389"/>
      <c r="CK33" s="389" t="str">
        <f t="shared" si="11"/>
        <v>N/A</v>
      </c>
      <c r="CL33" s="389"/>
      <c r="CM33" s="389" t="str">
        <f t="shared" si="12"/>
        <v>N/A</v>
      </c>
      <c r="CN33" s="389"/>
      <c r="CO33" s="389" t="str">
        <f t="shared" si="13"/>
        <v>N/A</v>
      </c>
      <c r="CP33" s="389"/>
      <c r="CQ33" s="389" t="str">
        <f t="shared" si="14"/>
        <v>N/A</v>
      </c>
      <c r="CR33" s="389"/>
      <c r="CS33" s="389" t="str">
        <f t="shared" si="15"/>
        <v>N/A</v>
      </c>
      <c r="CT33" s="389"/>
      <c r="CU33" s="389" t="str">
        <f t="shared" si="16"/>
        <v>N/A</v>
      </c>
      <c r="CV33" s="389"/>
      <c r="CW33" s="389" t="str">
        <f>IF(OR(ISBLANK(AT33),ISBLANK(AV33)),"N/A",IF(ABS((AV33-AT33)/AT33)&gt;0.25,"&gt; 25%","ok"))</f>
        <v>N/A</v>
      </c>
      <c r="CX33" s="389"/>
      <c r="CY33" s="389" t="str">
        <f>IF(OR(ISBLANK(AV33),ISBLANK(AX33)),"N/A",IF(ABS((AX33-AV33)/AV33)&gt;0.25,"&gt; 25%","ok"))</f>
        <v>N/A</v>
      </c>
      <c r="CZ33" s="389"/>
      <c r="DA33" s="389" t="str">
        <f t="shared" si="0"/>
        <v>N/A</v>
      </c>
      <c r="DB33" s="890"/>
      <c r="DC33" s="890"/>
      <c r="DD33" s="890"/>
      <c r="DE33" s="890"/>
      <c r="DF33" s="890"/>
      <c r="DG33" s="890"/>
      <c r="DH33" s="890"/>
      <c r="DI33" s="890"/>
      <c r="DJ33" s="890"/>
      <c r="DK33" s="890"/>
      <c r="DL33" s="890"/>
      <c r="DM33" s="890"/>
      <c r="DN33" s="890"/>
      <c r="DO33" s="890"/>
      <c r="DP33" s="890"/>
      <c r="DQ33" s="890"/>
      <c r="DR33" s="890"/>
      <c r="DS33" s="890"/>
      <c r="DT33" s="890"/>
      <c r="DU33" s="890"/>
      <c r="DV33" s="890"/>
      <c r="DW33" s="890"/>
      <c r="DX33" s="890"/>
      <c r="DY33" s="890"/>
      <c r="DZ33" s="890"/>
      <c r="EA33" s="890"/>
      <c r="EB33" s="890"/>
      <c r="EC33" s="890"/>
      <c r="ED33" s="890"/>
      <c r="EE33" s="890"/>
      <c r="EF33" s="890"/>
      <c r="EG33" s="890"/>
      <c r="EH33" s="890"/>
      <c r="EI33" s="890"/>
      <c r="EJ33" s="890"/>
      <c r="EK33" s="890"/>
      <c r="EL33" s="890"/>
      <c r="EM33" s="890"/>
      <c r="EN33" s="890"/>
    </row>
    <row r="34" spans="1:144" s="570" customFormat="1" ht="15" customHeight="1" x14ac:dyDescent="0.2">
      <c r="A34" s="584"/>
      <c r="B34" s="546">
        <v>282</v>
      </c>
      <c r="C34" s="553">
        <v>25</v>
      </c>
      <c r="D34" s="589" t="s">
        <v>569</v>
      </c>
      <c r="E34" s="378" t="s">
        <v>316</v>
      </c>
      <c r="F34" s="405"/>
      <c r="G34" s="404"/>
      <c r="H34" s="405"/>
      <c r="I34" s="404"/>
      <c r="J34" s="405"/>
      <c r="K34" s="404"/>
      <c r="L34" s="405"/>
      <c r="M34" s="404"/>
      <c r="N34" s="405"/>
      <c r="O34" s="404"/>
      <c r="P34" s="405"/>
      <c r="Q34" s="404"/>
      <c r="R34" s="405"/>
      <c r="S34" s="404"/>
      <c r="T34" s="405"/>
      <c r="U34" s="404"/>
      <c r="V34" s="405"/>
      <c r="W34" s="404"/>
      <c r="X34" s="405"/>
      <c r="Y34" s="404"/>
      <c r="Z34" s="405"/>
      <c r="AA34" s="404"/>
      <c r="AB34" s="1157">
        <v>0</v>
      </c>
      <c r="AC34" s="1158"/>
      <c r="AD34" s="1157">
        <v>0.21447762846946716</v>
      </c>
      <c r="AE34" s="1158"/>
      <c r="AF34" s="1157">
        <v>2.0942678451538086</v>
      </c>
      <c r="AG34" s="1158"/>
      <c r="AH34" s="1157">
        <v>4.8064475059509277</v>
      </c>
      <c r="AI34" s="1158"/>
      <c r="AJ34" s="1157">
        <v>8.9078922271728516</v>
      </c>
      <c r="AK34" s="1158"/>
      <c r="AL34" s="1157">
        <v>16.23597526550293</v>
      </c>
      <c r="AM34" s="1158"/>
      <c r="AN34" s="1157">
        <v>20.537748336791992</v>
      </c>
      <c r="AO34" s="1158"/>
      <c r="AP34" s="1157">
        <v>26.007055282592773</v>
      </c>
      <c r="AQ34" s="1158"/>
      <c r="AR34" s="1157">
        <v>42.805282592773438</v>
      </c>
      <c r="AS34" s="1158"/>
      <c r="AT34" s="1157">
        <v>65.905494689941406</v>
      </c>
      <c r="AU34" s="1158"/>
      <c r="AV34" s="1157">
        <v>77.116310119628906</v>
      </c>
      <c r="AW34" s="1158"/>
      <c r="AX34" s="1147">
        <f>AX17</f>
        <v>215.96215751999972</v>
      </c>
      <c r="AY34" s="1147"/>
      <c r="AZ34" s="1147">
        <f>AZ17</f>
        <v>219.36209601599958</v>
      </c>
      <c r="BA34" s="1160"/>
      <c r="BB34" s="891"/>
      <c r="BC34" s="350"/>
      <c r="BD34" s="590">
        <v>25</v>
      </c>
      <c r="BE34" s="457" t="s">
        <v>597</v>
      </c>
      <c r="BF34" s="396" t="s">
        <v>319</v>
      </c>
      <c r="BG34" s="389" t="s">
        <v>320</v>
      </c>
      <c r="BH34" s="399"/>
      <c r="BI34" s="389" t="str">
        <f t="shared" si="1"/>
        <v>N/A</v>
      </c>
      <c r="BJ34" s="388"/>
      <c r="BK34" s="389" t="str">
        <f t="shared" si="23"/>
        <v>N/A</v>
      </c>
      <c r="BL34" s="389"/>
      <c r="BM34" s="389" t="str">
        <f t="shared" si="24"/>
        <v>N/A</v>
      </c>
      <c r="BN34" s="389"/>
      <c r="BO34" s="389" t="str">
        <f t="shared" si="25"/>
        <v>N/A</v>
      </c>
      <c r="BP34" s="389"/>
      <c r="BQ34" s="389" t="str">
        <f t="shared" si="26"/>
        <v>N/A</v>
      </c>
      <c r="BR34" s="389"/>
      <c r="BS34" s="389" t="str">
        <f t="shared" si="2"/>
        <v>N/A</v>
      </c>
      <c r="BT34" s="389"/>
      <c r="BU34" s="389" t="str">
        <f t="shared" si="3"/>
        <v>N/A</v>
      </c>
      <c r="BV34" s="389"/>
      <c r="BW34" s="389" t="str">
        <f t="shared" si="4"/>
        <v>N/A</v>
      </c>
      <c r="BX34" s="389"/>
      <c r="BY34" s="389" t="str">
        <f t="shared" si="5"/>
        <v>N/A</v>
      </c>
      <c r="BZ34" s="389"/>
      <c r="CA34" s="389" t="str">
        <f t="shared" si="6"/>
        <v>N/A</v>
      </c>
      <c r="CB34" s="389"/>
      <c r="CC34" s="389" t="str">
        <f t="shared" si="7"/>
        <v>N/A</v>
      </c>
      <c r="CD34" s="389"/>
      <c r="CE34" s="389" t="e">
        <f t="shared" si="8"/>
        <v>#DIV/0!</v>
      </c>
      <c r="CF34" s="389"/>
      <c r="CG34" s="389" t="str">
        <f t="shared" si="9"/>
        <v>&gt; 25%</v>
      </c>
      <c r="CH34" s="389"/>
      <c r="CI34" s="389" t="str">
        <f t="shared" si="10"/>
        <v>&gt; 25%</v>
      </c>
      <c r="CJ34" s="389"/>
      <c r="CK34" s="389" t="str">
        <f t="shared" si="11"/>
        <v>&gt; 25%</v>
      </c>
      <c r="CL34" s="389"/>
      <c r="CM34" s="389" t="str">
        <f t="shared" si="12"/>
        <v>&gt; 25%</v>
      </c>
      <c r="CN34" s="389"/>
      <c r="CO34" s="389" t="str">
        <f t="shared" si="13"/>
        <v>&gt; 25%</v>
      </c>
      <c r="CP34" s="389"/>
      <c r="CQ34" s="389" t="str">
        <f t="shared" si="14"/>
        <v>&gt; 25%</v>
      </c>
      <c r="CR34" s="389"/>
      <c r="CS34" s="389" t="str">
        <f t="shared" si="15"/>
        <v>&gt; 25%</v>
      </c>
      <c r="CT34" s="389"/>
      <c r="CU34" s="389" t="str">
        <f t="shared" si="16"/>
        <v>&gt; 25%</v>
      </c>
      <c r="CV34" s="389"/>
      <c r="CW34" s="389" t="str">
        <f t="shared" si="27"/>
        <v>ok</v>
      </c>
      <c r="CX34" s="389"/>
      <c r="CY34" s="389" t="str">
        <f t="shared" si="28"/>
        <v>&gt; 25%</v>
      </c>
      <c r="CZ34" s="389"/>
      <c r="DA34" s="389" t="str">
        <f t="shared" si="0"/>
        <v>ok</v>
      </c>
      <c r="DB34" s="890"/>
      <c r="DC34" s="890"/>
      <c r="DD34" s="890"/>
      <c r="DE34" s="890"/>
      <c r="DF34" s="890"/>
      <c r="DG34" s="890"/>
      <c r="DH34" s="890"/>
      <c r="DI34" s="890"/>
      <c r="DJ34" s="890"/>
      <c r="DK34" s="890"/>
      <c r="DL34" s="890"/>
      <c r="DM34" s="890"/>
      <c r="DN34" s="890"/>
      <c r="DO34" s="890"/>
      <c r="DP34" s="890"/>
      <c r="DQ34" s="890"/>
      <c r="DR34" s="890"/>
      <c r="DS34" s="890"/>
      <c r="DT34" s="890"/>
      <c r="DU34" s="890"/>
      <c r="DV34" s="890"/>
      <c r="DW34" s="890"/>
      <c r="DX34" s="890"/>
      <c r="DY34" s="890"/>
      <c r="DZ34" s="890"/>
      <c r="EA34" s="890"/>
      <c r="EB34" s="890"/>
      <c r="EC34" s="890"/>
      <c r="ED34" s="890"/>
      <c r="EE34" s="890"/>
      <c r="EF34" s="890"/>
      <c r="EG34" s="890"/>
      <c r="EH34" s="890"/>
      <c r="EI34" s="890"/>
      <c r="EJ34" s="890"/>
      <c r="EK34" s="890"/>
      <c r="EL34" s="890"/>
      <c r="EM34" s="890"/>
      <c r="EN34" s="890"/>
    </row>
    <row r="35" spans="1:144" s="570" customFormat="1" ht="27" customHeight="1" x14ac:dyDescent="0.2">
      <c r="A35" s="584"/>
      <c r="B35" s="546">
        <v>202</v>
      </c>
      <c r="C35" s="553">
        <v>26</v>
      </c>
      <c r="D35" s="589" t="s">
        <v>571</v>
      </c>
      <c r="E35" s="378" t="s">
        <v>316</v>
      </c>
      <c r="F35" s="405"/>
      <c r="G35" s="404"/>
      <c r="H35" s="405"/>
      <c r="I35" s="404"/>
      <c r="J35" s="405"/>
      <c r="K35" s="404"/>
      <c r="L35" s="405"/>
      <c r="M35" s="404"/>
      <c r="N35" s="405"/>
      <c r="O35" s="404"/>
      <c r="P35" s="405"/>
      <c r="Q35" s="404"/>
      <c r="R35" s="405"/>
      <c r="S35" s="404"/>
      <c r="T35" s="405"/>
      <c r="U35" s="404"/>
      <c r="V35" s="405"/>
      <c r="W35" s="404"/>
      <c r="X35" s="405"/>
      <c r="Y35" s="404"/>
      <c r="Z35" s="405"/>
      <c r="AA35" s="404"/>
      <c r="AB35" s="1157"/>
      <c r="AC35" s="1158"/>
      <c r="AD35" s="1157"/>
      <c r="AE35" s="1158"/>
      <c r="AF35" s="1157"/>
      <c r="AG35" s="1158"/>
      <c r="AH35" s="1157"/>
      <c r="AI35" s="1158"/>
      <c r="AJ35" s="1157"/>
      <c r="AK35" s="1158"/>
      <c r="AL35" s="1157"/>
      <c r="AM35" s="1158"/>
      <c r="AN35" s="1157"/>
      <c r="AO35" s="1158"/>
      <c r="AP35" s="1157"/>
      <c r="AQ35" s="1158"/>
      <c r="AR35" s="1157"/>
      <c r="AS35" s="1158"/>
      <c r="AT35" s="1157"/>
      <c r="AU35" s="1158"/>
      <c r="AV35" s="1157"/>
      <c r="AW35" s="1158"/>
      <c r="AX35" s="1157"/>
      <c r="AY35" s="1158"/>
      <c r="AZ35" s="1157"/>
      <c r="BA35" s="1160"/>
      <c r="BB35" s="891"/>
      <c r="BC35" s="350"/>
      <c r="BD35" s="590">
        <v>26</v>
      </c>
      <c r="BE35" s="457" t="s">
        <v>598</v>
      </c>
      <c r="BF35" s="396" t="s">
        <v>319</v>
      </c>
      <c r="BG35" s="389"/>
      <c r="BH35" s="399"/>
      <c r="BI35" s="389" t="str">
        <f t="shared" si="1"/>
        <v>N/A</v>
      </c>
      <c r="BJ35" s="388"/>
      <c r="BK35" s="389" t="str">
        <f>IF(OR(ISBLANK(H35),ISBLANK(J35)),"N/A",IF(ABS((J35-H35)/H35)&gt;0.25,"&gt; 25%","ok"))</f>
        <v>N/A</v>
      </c>
      <c r="BL35" s="389"/>
      <c r="BM35" s="389" t="str">
        <f>IF(OR(ISBLANK(J35),ISBLANK(L35)),"N/A",IF(ABS((L35-J35)/J35)&gt;0.25,"&gt; 25%","ok"))</f>
        <v>N/A</v>
      </c>
      <c r="BN35" s="389"/>
      <c r="BO35" s="389" t="str">
        <f>IF(OR(ISBLANK(L35),ISBLANK(N35)),"N/A",IF(ABS((N35-L35)/L35)&gt;0.25,"&gt; 25%","ok"))</f>
        <v>N/A</v>
      </c>
      <c r="BP35" s="389"/>
      <c r="BQ35" s="389" t="str">
        <f>IF(OR(ISBLANK(N35),ISBLANK(P35)),"N/A",IF(ABS((P35-N35)/N35)&gt;0.25,"&gt; 25%","ok"))</f>
        <v>N/A</v>
      </c>
      <c r="BR35" s="389"/>
      <c r="BS35" s="389" t="str">
        <f t="shared" si="2"/>
        <v>N/A</v>
      </c>
      <c r="BT35" s="389"/>
      <c r="BU35" s="389" t="str">
        <f t="shared" si="3"/>
        <v>N/A</v>
      </c>
      <c r="BV35" s="389"/>
      <c r="BW35" s="389" t="str">
        <f t="shared" si="4"/>
        <v>N/A</v>
      </c>
      <c r="BX35" s="389"/>
      <c r="BY35" s="389" t="str">
        <f t="shared" si="5"/>
        <v>N/A</v>
      </c>
      <c r="BZ35" s="389"/>
      <c r="CA35" s="389" t="str">
        <f t="shared" si="6"/>
        <v>N/A</v>
      </c>
      <c r="CB35" s="389"/>
      <c r="CC35" s="389" t="str">
        <f t="shared" si="7"/>
        <v>N/A</v>
      </c>
      <c r="CD35" s="389"/>
      <c r="CE35" s="389" t="str">
        <f t="shared" si="8"/>
        <v>N/A</v>
      </c>
      <c r="CF35" s="389"/>
      <c r="CG35" s="389" t="str">
        <f t="shared" si="9"/>
        <v>N/A</v>
      </c>
      <c r="CH35" s="389"/>
      <c r="CI35" s="389" t="str">
        <f t="shared" si="10"/>
        <v>N/A</v>
      </c>
      <c r="CJ35" s="389"/>
      <c r="CK35" s="389" t="str">
        <f t="shared" si="11"/>
        <v>N/A</v>
      </c>
      <c r="CL35" s="389"/>
      <c r="CM35" s="389" t="str">
        <f t="shared" si="12"/>
        <v>N/A</v>
      </c>
      <c r="CN35" s="389"/>
      <c r="CO35" s="389" t="str">
        <f t="shared" si="13"/>
        <v>N/A</v>
      </c>
      <c r="CP35" s="389"/>
      <c r="CQ35" s="389" t="str">
        <f t="shared" si="14"/>
        <v>N/A</v>
      </c>
      <c r="CR35" s="389"/>
      <c r="CS35" s="389" t="str">
        <f t="shared" si="15"/>
        <v>N/A</v>
      </c>
      <c r="CT35" s="389"/>
      <c r="CU35" s="389" t="str">
        <f t="shared" si="16"/>
        <v>N/A</v>
      </c>
      <c r="CV35" s="389"/>
      <c r="CW35" s="389" t="str">
        <f>IF(OR(ISBLANK(AT35),ISBLANK(AV35)),"N/A",IF(ABS((AV35-AT35)/AT35)&gt;0.25,"&gt; 25%","ok"))</f>
        <v>N/A</v>
      </c>
      <c r="CX35" s="389"/>
      <c r="CY35" s="389" t="str">
        <f>IF(OR(ISBLANK(AV35),ISBLANK(AX35)),"N/A",IF(ABS((AX35-AV35)/AV35)&gt;0.25,"&gt; 25%","ok"))</f>
        <v>N/A</v>
      </c>
      <c r="CZ35" s="389"/>
      <c r="DA35" s="389" t="str">
        <f t="shared" si="0"/>
        <v>N/A</v>
      </c>
      <c r="DB35" s="890"/>
      <c r="DC35" s="890"/>
      <c r="DD35" s="890"/>
      <c r="DE35" s="890"/>
      <c r="DF35" s="890"/>
      <c r="DG35" s="890"/>
      <c r="DH35" s="890"/>
      <c r="DI35" s="890"/>
      <c r="DJ35" s="890"/>
      <c r="DK35" s="890"/>
      <c r="DL35" s="890"/>
      <c r="DM35" s="890"/>
      <c r="DN35" s="890"/>
      <c r="DO35" s="890"/>
      <c r="DP35" s="890"/>
      <c r="DQ35" s="890"/>
      <c r="DR35" s="890"/>
      <c r="DS35" s="890"/>
      <c r="DT35" s="890"/>
      <c r="DU35" s="890"/>
      <c r="DV35" s="890"/>
      <c r="DW35" s="890"/>
      <c r="DX35" s="890"/>
      <c r="DY35" s="890"/>
      <c r="DZ35" s="890"/>
      <c r="EA35" s="890"/>
      <c r="EB35" s="890"/>
      <c r="EC35" s="890"/>
      <c r="ED35" s="890"/>
      <c r="EE35" s="890"/>
      <c r="EF35" s="890"/>
      <c r="EG35" s="890"/>
      <c r="EH35" s="890"/>
      <c r="EI35" s="890"/>
      <c r="EJ35" s="890"/>
      <c r="EK35" s="890"/>
      <c r="EL35" s="890"/>
      <c r="EM35" s="890"/>
      <c r="EN35" s="890"/>
    </row>
    <row r="36" spans="1:144" s="570" customFormat="1" ht="15" customHeight="1" x14ac:dyDescent="0.2">
      <c r="A36" s="584"/>
      <c r="B36" s="546">
        <v>283</v>
      </c>
      <c r="C36" s="553">
        <v>27</v>
      </c>
      <c r="D36" s="591" t="s">
        <v>599</v>
      </c>
      <c r="E36" s="378" t="s">
        <v>316</v>
      </c>
      <c r="F36" s="592"/>
      <c r="G36" s="404"/>
      <c r="H36" s="592"/>
      <c r="I36" s="404"/>
      <c r="J36" s="592"/>
      <c r="K36" s="404"/>
      <c r="L36" s="592"/>
      <c r="M36" s="404"/>
      <c r="N36" s="592"/>
      <c r="O36" s="404"/>
      <c r="P36" s="592"/>
      <c r="Q36" s="404"/>
      <c r="R36" s="592"/>
      <c r="S36" s="404"/>
      <c r="T36" s="592"/>
      <c r="U36" s="404"/>
      <c r="V36" s="592"/>
      <c r="W36" s="404"/>
      <c r="X36" s="592"/>
      <c r="Y36" s="404"/>
      <c r="Z36" s="592"/>
      <c r="AA36" s="404"/>
      <c r="AB36" s="1157"/>
      <c r="AC36" s="1158"/>
      <c r="AD36" s="1157"/>
      <c r="AE36" s="1158"/>
      <c r="AF36" s="1157"/>
      <c r="AG36" s="1158"/>
      <c r="AH36" s="1157"/>
      <c r="AI36" s="1158"/>
      <c r="AJ36" s="1157"/>
      <c r="AK36" s="1158"/>
      <c r="AL36" s="1157"/>
      <c r="AM36" s="1158"/>
      <c r="AN36" s="1157"/>
      <c r="AO36" s="1158"/>
      <c r="AP36" s="1157"/>
      <c r="AQ36" s="1158"/>
      <c r="AR36" s="1157"/>
      <c r="AS36" s="1158"/>
      <c r="AT36" s="1157"/>
      <c r="AU36" s="1158"/>
      <c r="AV36" s="1157"/>
      <c r="AW36" s="1158"/>
      <c r="AX36" s="1157"/>
      <c r="AY36" s="1158"/>
      <c r="AZ36" s="1157"/>
      <c r="BA36" s="1160"/>
      <c r="BB36" s="891"/>
      <c r="BC36" s="350"/>
      <c r="BD36" s="590">
        <v>27</v>
      </c>
      <c r="BE36" s="593" t="s">
        <v>600</v>
      </c>
      <c r="BF36" s="396" t="s">
        <v>319</v>
      </c>
      <c r="BG36" s="389" t="s">
        <v>320</v>
      </c>
      <c r="BH36" s="399"/>
      <c r="BI36" s="389" t="str">
        <f t="shared" si="1"/>
        <v>N/A</v>
      </c>
      <c r="BJ36" s="388"/>
      <c r="BK36" s="389" t="str">
        <f t="shared" si="23"/>
        <v>N/A</v>
      </c>
      <c r="BL36" s="389"/>
      <c r="BM36" s="389" t="str">
        <f t="shared" si="24"/>
        <v>N/A</v>
      </c>
      <c r="BN36" s="389"/>
      <c r="BO36" s="389" t="str">
        <f t="shared" si="25"/>
        <v>N/A</v>
      </c>
      <c r="BP36" s="389"/>
      <c r="BQ36" s="389" t="str">
        <f t="shared" si="26"/>
        <v>N/A</v>
      </c>
      <c r="BR36" s="389"/>
      <c r="BS36" s="389" t="str">
        <f t="shared" si="2"/>
        <v>N/A</v>
      </c>
      <c r="BT36" s="389"/>
      <c r="BU36" s="389" t="str">
        <f t="shared" si="3"/>
        <v>N/A</v>
      </c>
      <c r="BV36" s="389"/>
      <c r="BW36" s="389" t="str">
        <f t="shared" si="4"/>
        <v>N/A</v>
      </c>
      <c r="BX36" s="389"/>
      <c r="BY36" s="389" t="str">
        <f t="shared" si="5"/>
        <v>N/A</v>
      </c>
      <c r="BZ36" s="389"/>
      <c r="CA36" s="389" t="str">
        <f t="shared" si="6"/>
        <v>N/A</v>
      </c>
      <c r="CB36" s="389"/>
      <c r="CC36" s="389" t="str">
        <f t="shared" si="7"/>
        <v>N/A</v>
      </c>
      <c r="CD36" s="389"/>
      <c r="CE36" s="389" t="str">
        <f t="shared" si="8"/>
        <v>N/A</v>
      </c>
      <c r="CF36" s="389"/>
      <c r="CG36" s="389" t="str">
        <f t="shared" si="9"/>
        <v>N/A</v>
      </c>
      <c r="CH36" s="389"/>
      <c r="CI36" s="389" t="str">
        <f t="shared" si="10"/>
        <v>N/A</v>
      </c>
      <c r="CJ36" s="389"/>
      <c r="CK36" s="389" t="str">
        <f t="shared" si="11"/>
        <v>N/A</v>
      </c>
      <c r="CL36" s="389"/>
      <c r="CM36" s="389" t="str">
        <f t="shared" si="12"/>
        <v>N/A</v>
      </c>
      <c r="CN36" s="389"/>
      <c r="CO36" s="389" t="str">
        <f t="shared" si="13"/>
        <v>N/A</v>
      </c>
      <c r="CP36" s="389"/>
      <c r="CQ36" s="389" t="str">
        <f t="shared" si="14"/>
        <v>N/A</v>
      </c>
      <c r="CR36" s="389"/>
      <c r="CS36" s="389" t="str">
        <f t="shared" si="15"/>
        <v>N/A</v>
      </c>
      <c r="CT36" s="389"/>
      <c r="CU36" s="389" t="str">
        <f t="shared" si="16"/>
        <v>N/A</v>
      </c>
      <c r="CV36" s="389"/>
      <c r="CW36" s="389" t="str">
        <f t="shared" si="27"/>
        <v>N/A</v>
      </c>
      <c r="CX36" s="389"/>
      <c r="CY36" s="389" t="str">
        <f t="shared" si="28"/>
        <v>N/A</v>
      </c>
      <c r="CZ36" s="389"/>
      <c r="DA36" s="389" t="str">
        <f t="shared" si="0"/>
        <v>N/A</v>
      </c>
      <c r="DB36" s="890"/>
      <c r="DC36" s="890"/>
      <c r="DD36" s="890"/>
      <c r="DE36" s="890"/>
      <c r="DF36" s="890"/>
      <c r="DG36" s="890"/>
      <c r="DH36" s="890"/>
      <c r="DI36" s="890"/>
      <c r="DJ36" s="890"/>
      <c r="DK36" s="890"/>
      <c r="DL36" s="890"/>
      <c r="DM36" s="890"/>
      <c r="DN36" s="890"/>
      <c r="DO36" s="890"/>
      <c r="DP36" s="890"/>
      <c r="DQ36" s="890"/>
      <c r="DR36" s="890"/>
      <c r="DS36" s="890"/>
      <c r="DT36" s="890"/>
      <c r="DU36" s="890"/>
      <c r="DV36" s="890"/>
      <c r="DW36" s="890"/>
      <c r="DX36" s="890"/>
      <c r="DY36" s="890"/>
      <c r="DZ36" s="890"/>
      <c r="EA36" s="890"/>
      <c r="EB36" s="890"/>
      <c r="EC36" s="890"/>
      <c r="ED36" s="890"/>
      <c r="EE36" s="890"/>
      <c r="EF36" s="890"/>
      <c r="EG36" s="890"/>
      <c r="EH36" s="890"/>
      <c r="EI36" s="890"/>
      <c r="EJ36" s="890"/>
      <c r="EK36" s="890"/>
      <c r="EL36" s="890"/>
      <c r="EM36" s="890"/>
      <c r="EN36" s="890"/>
    </row>
    <row r="37" spans="1:144" s="570" customFormat="1" ht="15" customHeight="1" x14ac:dyDescent="0.2">
      <c r="A37" s="584"/>
      <c r="B37" s="546">
        <v>203</v>
      </c>
      <c r="C37" s="594">
        <v>28</v>
      </c>
      <c r="D37" s="595" t="s">
        <v>575</v>
      </c>
      <c r="E37" s="378" t="s">
        <v>316</v>
      </c>
      <c r="F37" s="596"/>
      <c r="G37" s="419"/>
      <c r="H37" s="596"/>
      <c r="I37" s="419"/>
      <c r="J37" s="596"/>
      <c r="K37" s="419"/>
      <c r="L37" s="596"/>
      <c r="M37" s="419"/>
      <c r="N37" s="596"/>
      <c r="O37" s="419"/>
      <c r="P37" s="596"/>
      <c r="Q37" s="419"/>
      <c r="R37" s="596"/>
      <c r="S37" s="419"/>
      <c r="T37" s="596"/>
      <c r="U37" s="419"/>
      <c r="V37" s="596"/>
      <c r="W37" s="419"/>
      <c r="X37" s="596"/>
      <c r="Y37" s="419"/>
      <c r="Z37" s="596"/>
      <c r="AA37" s="419"/>
      <c r="AB37" s="1163"/>
      <c r="AC37" s="1164"/>
      <c r="AD37" s="1163"/>
      <c r="AE37" s="1164"/>
      <c r="AF37" s="1163"/>
      <c r="AG37" s="1164"/>
      <c r="AH37" s="1163"/>
      <c r="AI37" s="1164"/>
      <c r="AJ37" s="1163"/>
      <c r="AK37" s="1164"/>
      <c r="AL37" s="1163"/>
      <c r="AM37" s="1164"/>
      <c r="AN37" s="1163"/>
      <c r="AO37" s="1164"/>
      <c r="AP37" s="1163"/>
      <c r="AQ37" s="1164"/>
      <c r="AR37" s="1163"/>
      <c r="AS37" s="1164"/>
      <c r="AT37" s="1163"/>
      <c r="AU37" s="1164"/>
      <c r="AV37" s="1163"/>
      <c r="AW37" s="1164"/>
      <c r="AX37" s="1163"/>
      <c r="AY37" s="1164"/>
      <c r="AZ37" s="1163"/>
      <c r="BA37" s="1165"/>
      <c r="BB37" s="891"/>
      <c r="BC37" s="350"/>
      <c r="BD37" s="597">
        <v>28</v>
      </c>
      <c r="BE37" s="457" t="s">
        <v>576</v>
      </c>
      <c r="BF37" s="396" t="s">
        <v>319</v>
      </c>
      <c r="BG37" s="389"/>
      <c r="BH37" s="399"/>
      <c r="BI37" s="389" t="str">
        <f t="shared" si="1"/>
        <v>N/A</v>
      </c>
      <c r="BJ37" s="388"/>
      <c r="BK37" s="389" t="str">
        <f>IF(OR(ISBLANK(H37),ISBLANK(J37)),"N/A",IF(ABS((J37-H37)/H37)&gt;0.25,"&gt; 25%","ok"))</f>
        <v>N/A</v>
      </c>
      <c r="BL37" s="389"/>
      <c r="BM37" s="389" t="str">
        <f>IF(OR(ISBLANK(J37),ISBLANK(L37)),"N/A",IF(ABS((L37-J37)/J37)&gt;0.25,"&gt; 25%","ok"))</f>
        <v>N/A</v>
      </c>
      <c r="BN37" s="389"/>
      <c r="BO37" s="389" t="str">
        <f>IF(OR(ISBLANK(L37),ISBLANK(N37)),"N/A",IF(ABS((N37-L37)/L37)&gt;0.25,"&gt; 25%","ok"))</f>
        <v>N/A</v>
      </c>
      <c r="BP37" s="389"/>
      <c r="BQ37" s="389" t="str">
        <f>IF(OR(ISBLANK(N37),ISBLANK(P37)),"N/A",IF(ABS((P37-N37)/N37)&gt;0.25,"&gt; 25%","ok"))</f>
        <v>N/A</v>
      </c>
      <c r="BR37" s="389"/>
      <c r="BS37" s="389" t="str">
        <f t="shared" si="2"/>
        <v>N/A</v>
      </c>
      <c r="BT37" s="389"/>
      <c r="BU37" s="389" t="str">
        <f t="shared" si="3"/>
        <v>N/A</v>
      </c>
      <c r="BV37" s="389"/>
      <c r="BW37" s="389" t="str">
        <f t="shared" si="4"/>
        <v>N/A</v>
      </c>
      <c r="BX37" s="389"/>
      <c r="BY37" s="389" t="str">
        <f t="shared" si="5"/>
        <v>N/A</v>
      </c>
      <c r="BZ37" s="389"/>
      <c r="CA37" s="389" t="str">
        <f t="shared" si="6"/>
        <v>N/A</v>
      </c>
      <c r="CB37" s="389"/>
      <c r="CC37" s="389" t="str">
        <f t="shared" si="7"/>
        <v>N/A</v>
      </c>
      <c r="CD37" s="389"/>
      <c r="CE37" s="389" t="str">
        <f t="shared" si="8"/>
        <v>N/A</v>
      </c>
      <c r="CF37" s="389"/>
      <c r="CG37" s="389" t="str">
        <f t="shared" si="9"/>
        <v>N/A</v>
      </c>
      <c r="CH37" s="389"/>
      <c r="CI37" s="389" t="str">
        <f t="shared" si="10"/>
        <v>N/A</v>
      </c>
      <c r="CJ37" s="389"/>
      <c r="CK37" s="389" t="str">
        <f t="shared" si="11"/>
        <v>N/A</v>
      </c>
      <c r="CL37" s="389"/>
      <c r="CM37" s="389" t="str">
        <f t="shared" si="12"/>
        <v>N/A</v>
      </c>
      <c r="CN37" s="389"/>
      <c r="CO37" s="389" t="str">
        <f t="shared" si="13"/>
        <v>N/A</v>
      </c>
      <c r="CP37" s="389"/>
      <c r="CQ37" s="389" t="str">
        <f t="shared" si="14"/>
        <v>N/A</v>
      </c>
      <c r="CR37" s="389"/>
      <c r="CS37" s="389" t="str">
        <f t="shared" si="15"/>
        <v>N/A</v>
      </c>
      <c r="CT37" s="389"/>
      <c r="CU37" s="389" t="str">
        <f t="shared" si="16"/>
        <v>N/A</v>
      </c>
      <c r="CV37" s="389"/>
      <c r="CW37" s="389" t="str">
        <f>IF(OR(ISBLANK(AT37),ISBLANK(AV37)),"N/A",IF(ABS((AV37-AT37)/AT37)&gt;0.25,"&gt; 25%","ok"))</f>
        <v>N/A</v>
      </c>
      <c r="CX37" s="389"/>
      <c r="CY37" s="389" t="str">
        <f>IF(OR(ISBLANK(AV37),ISBLANK(AX37)),"N/A",IF(ABS((AX37-AV37)/AV37)&gt;0.25,"&gt; 25%","ok"))</f>
        <v>N/A</v>
      </c>
      <c r="CZ37" s="389"/>
      <c r="DA37" s="389" t="str">
        <f t="shared" si="0"/>
        <v>N/A</v>
      </c>
      <c r="DB37" s="890"/>
      <c r="DC37" s="890"/>
      <c r="DD37" s="890"/>
      <c r="DE37" s="890"/>
      <c r="DF37" s="890"/>
      <c r="DG37" s="890"/>
      <c r="DH37" s="890"/>
      <c r="DI37" s="890"/>
      <c r="DJ37" s="890"/>
      <c r="DK37" s="890"/>
      <c r="DL37" s="890"/>
      <c r="DM37" s="890"/>
      <c r="DN37" s="890"/>
      <c r="DO37" s="890"/>
      <c r="DP37" s="890"/>
      <c r="DQ37" s="890"/>
      <c r="DR37" s="890"/>
      <c r="DS37" s="890"/>
      <c r="DT37" s="890"/>
      <c r="DU37" s="890"/>
      <c r="DV37" s="890"/>
      <c r="DW37" s="890"/>
      <c r="DX37" s="890"/>
      <c r="DY37" s="890"/>
      <c r="DZ37" s="890"/>
      <c r="EA37" s="890"/>
      <c r="EB37" s="890"/>
      <c r="EC37" s="890"/>
      <c r="ED37" s="890"/>
      <c r="EE37" s="890"/>
      <c r="EF37" s="890"/>
      <c r="EG37" s="890"/>
      <c r="EH37" s="890"/>
      <c r="EI37" s="890"/>
      <c r="EJ37" s="890"/>
      <c r="EK37" s="890"/>
      <c r="EL37" s="890"/>
      <c r="EM37" s="890"/>
      <c r="EN37" s="890"/>
    </row>
    <row r="38" spans="1:144" s="570" customFormat="1" ht="15" customHeight="1" x14ac:dyDescent="0.2">
      <c r="A38" s="584"/>
      <c r="B38" s="546">
        <v>204</v>
      </c>
      <c r="C38" s="423">
        <v>29</v>
      </c>
      <c r="D38" s="598" t="s">
        <v>577</v>
      </c>
      <c r="E38" s="423" t="s">
        <v>316</v>
      </c>
      <c r="F38" s="599"/>
      <c r="G38" s="425"/>
      <c r="H38" s="599"/>
      <c r="I38" s="425"/>
      <c r="J38" s="599"/>
      <c r="K38" s="425"/>
      <c r="L38" s="599"/>
      <c r="M38" s="425"/>
      <c r="N38" s="599"/>
      <c r="O38" s="425"/>
      <c r="P38" s="599"/>
      <c r="Q38" s="425"/>
      <c r="R38" s="599"/>
      <c r="S38" s="425"/>
      <c r="T38" s="599"/>
      <c r="U38" s="425"/>
      <c r="V38" s="599"/>
      <c r="W38" s="425"/>
      <c r="X38" s="599"/>
      <c r="Y38" s="425"/>
      <c r="Z38" s="599"/>
      <c r="AA38" s="425"/>
      <c r="AB38" s="1166"/>
      <c r="AC38" s="1167"/>
      <c r="AD38" s="1166"/>
      <c r="AE38" s="1167"/>
      <c r="AF38" s="1166"/>
      <c r="AG38" s="1167"/>
      <c r="AH38" s="1166"/>
      <c r="AI38" s="1167"/>
      <c r="AJ38" s="1166"/>
      <c r="AK38" s="1167"/>
      <c r="AL38" s="1166"/>
      <c r="AM38" s="1167"/>
      <c r="AN38" s="1166"/>
      <c r="AO38" s="1167"/>
      <c r="AP38" s="1166"/>
      <c r="AQ38" s="1167"/>
      <c r="AR38" s="1166"/>
      <c r="AS38" s="1167"/>
      <c r="AT38" s="1166"/>
      <c r="AU38" s="1167"/>
      <c r="AV38" s="1166"/>
      <c r="AW38" s="1167"/>
      <c r="AX38" s="1166">
        <f>AX21</f>
        <v>79.823214504000134</v>
      </c>
      <c r="AY38" s="1167"/>
      <c r="AZ38" s="1166">
        <f>AZ21</f>
        <v>85.868202306399894</v>
      </c>
      <c r="BA38" s="1168"/>
      <c r="BB38" s="891"/>
      <c r="BC38" s="350"/>
      <c r="BD38" s="600">
        <v>29</v>
      </c>
      <c r="BE38" s="397" t="s">
        <v>601</v>
      </c>
      <c r="BF38" s="396" t="s">
        <v>319</v>
      </c>
      <c r="BG38" s="389" t="s">
        <v>320</v>
      </c>
      <c r="BH38" s="399"/>
      <c r="BI38" s="389" t="str">
        <f t="shared" si="1"/>
        <v>N/A</v>
      </c>
      <c r="BJ38" s="388"/>
      <c r="BK38" s="389" t="str">
        <f t="shared" si="23"/>
        <v>N/A</v>
      </c>
      <c r="BL38" s="389"/>
      <c r="BM38" s="389" t="str">
        <f t="shared" si="24"/>
        <v>N/A</v>
      </c>
      <c r="BN38" s="389"/>
      <c r="BO38" s="389" t="str">
        <f t="shared" si="25"/>
        <v>N/A</v>
      </c>
      <c r="BP38" s="389"/>
      <c r="BQ38" s="389" t="str">
        <f t="shared" si="26"/>
        <v>N/A</v>
      </c>
      <c r="BR38" s="389"/>
      <c r="BS38" s="389" t="str">
        <f t="shared" si="2"/>
        <v>N/A</v>
      </c>
      <c r="BT38" s="389"/>
      <c r="BU38" s="389" t="str">
        <f t="shared" si="3"/>
        <v>N/A</v>
      </c>
      <c r="BV38" s="389"/>
      <c r="BW38" s="389" t="str">
        <f t="shared" si="4"/>
        <v>N/A</v>
      </c>
      <c r="BX38" s="389"/>
      <c r="BY38" s="389" t="str">
        <f t="shared" si="5"/>
        <v>N/A</v>
      </c>
      <c r="BZ38" s="389"/>
      <c r="CA38" s="389" t="str">
        <f t="shared" si="6"/>
        <v>N/A</v>
      </c>
      <c r="CB38" s="389"/>
      <c r="CC38" s="389" t="str">
        <f t="shared" si="7"/>
        <v>N/A</v>
      </c>
      <c r="CD38" s="389"/>
      <c r="CE38" s="389" t="str">
        <f t="shared" si="8"/>
        <v>N/A</v>
      </c>
      <c r="CF38" s="389"/>
      <c r="CG38" s="389" t="str">
        <f t="shared" si="9"/>
        <v>N/A</v>
      </c>
      <c r="CH38" s="389"/>
      <c r="CI38" s="389" t="str">
        <f t="shared" si="10"/>
        <v>N/A</v>
      </c>
      <c r="CJ38" s="389"/>
      <c r="CK38" s="389" t="str">
        <f t="shared" si="11"/>
        <v>N/A</v>
      </c>
      <c r="CL38" s="389"/>
      <c r="CM38" s="389" t="str">
        <f t="shared" si="12"/>
        <v>N/A</v>
      </c>
      <c r="CN38" s="389"/>
      <c r="CO38" s="389" t="str">
        <f t="shared" si="13"/>
        <v>N/A</v>
      </c>
      <c r="CP38" s="389"/>
      <c r="CQ38" s="389" t="str">
        <f t="shared" si="14"/>
        <v>N/A</v>
      </c>
      <c r="CR38" s="389"/>
      <c r="CS38" s="389" t="str">
        <f t="shared" si="15"/>
        <v>N/A</v>
      </c>
      <c r="CT38" s="389"/>
      <c r="CU38" s="389" t="str">
        <f t="shared" si="16"/>
        <v>N/A</v>
      </c>
      <c r="CV38" s="389"/>
      <c r="CW38" s="389" t="str">
        <f t="shared" si="27"/>
        <v>N/A</v>
      </c>
      <c r="CX38" s="389"/>
      <c r="CY38" s="389" t="str">
        <f t="shared" si="28"/>
        <v>N/A</v>
      </c>
      <c r="CZ38" s="389"/>
      <c r="DA38" s="389" t="str">
        <f t="shared" si="0"/>
        <v>ok</v>
      </c>
      <c r="DB38" s="890"/>
      <c r="DC38" s="890"/>
      <c r="DD38" s="890"/>
      <c r="DE38" s="890"/>
      <c r="DF38" s="890"/>
      <c r="DG38" s="890"/>
      <c r="DH38" s="890"/>
      <c r="DI38" s="890"/>
      <c r="DJ38" s="890"/>
      <c r="DK38" s="890"/>
      <c r="DL38" s="890"/>
      <c r="DM38" s="890"/>
      <c r="DN38" s="890"/>
      <c r="DO38" s="890"/>
      <c r="DP38" s="890"/>
      <c r="DQ38" s="890"/>
      <c r="DR38" s="890"/>
      <c r="DS38" s="890"/>
      <c r="DT38" s="890"/>
      <c r="DU38" s="890"/>
      <c r="DV38" s="890"/>
      <c r="DW38" s="890"/>
      <c r="DX38" s="890"/>
      <c r="DY38" s="890"/>
      <c r="DZ38" s="890"/>
      <c r="EA38" s="890"/>
      <c r="EB38" s="890"/>
      <c r="EC38" s="890"/>
      <c r="ED38" s="890"/>
      <c r="EE38" s="890"/>
      <c r="EF38" s="890"/>
      <c r="EG38" s="890"/>
      <c r="EH38" s="890"/>
      <c r="EI38" s="890"/>
      <c r="EJ38" s="890"/>
      <c r="EK38" s="890"/>
      <c r="EL38" s="890"/>
      <c r="EM38" s="890"/>
      <c r="EN38" s="890"/>
    </row>
    <row r="39" spans="1:144" ht="14.1" customHeight="1" x14ac:dyDescent="0.2">
      <c r="A39" s="584"/>
      <c r="C39" s="534" t="s">
        <v>349</v>
      </c>
      <c r="D39" s="432"/>
      <c r="E39" s="601"/>
      <c r="F39" s="602"/>
      <c r="AU39" s="657"/>
      <c r="AY39" s="657"/>
      <c r="BA39" s="657"/>
      <c r="BB39" s="657"/>
      <c r="BC39" s="350"/>
      <c r="BD39" s="544" t="s">
        <v>347</v>
      </c>
      <c r="DB39" s="890"/>
      <c r="DC39" s="890"/>
      <c r="DD39" s="890"/>
      <c r="DE39" s="890"/>
      <c r="DF39" s="890"/>
      <c r="DG39" s="890"/>
      <c r="DH39" s="890"/>
      <c r="DI39" s="890"/>
      <c r="DJ39" s="890"/>
      <c r="DK39" s="890"/>
      <c r="DL39" s="890"/>
      <c r="DM39" s="890"/>
      <c r="DN39" s="890"/>
      <c r="DO39" s="890"/>
      <c r="DP39" s="890"/>
      <c r="DQ39" s="890"/>
      <c r="DR39" s="890"/>
      <c r="DS39" s="890"/>
      <c r="DT39" s="890"/>
      <c r="DU39" s="890"/>
      <c r="DV39" s="890"/>
      <c r="DW39" s="890"/>
      <c r="DX39" s="890"/>
      <c r="DY39" s="890"/>
      <c r="DZ39" s="890"/>
      <c r="EA39" s="890"/>
      <c r="EB39" s="890"/>
      <c r="EC39" s="890"/>
      <c r="ED39" s="890"/>
      <c r="EE39" s="890"/>
      <c r="EF39" s="890"/>
      <c r="EG39" s="890"/>
      <c r="EH39" s="890"/>
      <c r="EI39" s="890"/>
      <c r="EJ39" s="890"/>
      <c r="EK39" s="890"/>
      <c r="EL39" s="890"/>
      <c r="EM39" s="890"/>
      <c r="EN39" s="890"/>
    </row>
    <row r="40" spans="1:144" ht="14.1" customHeight="1" x14ac:dyDescent="0.2">
      <c r="A40" s="584"/>
      <c r="C40" s="446" t="s">
        <v>351</v>
      </c>
      <c r="D40" s="967" t="s">
        <v>602</v>
      </c>
      <c r="E40" s="967"/>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67"/>
      <c r="AD40" s="967"/>
      <c r="AE40" s="967"/>
      <c r="AF40" s="967"/>
      <c r="AG40" s="967"/>
      <c r="AH40" s="967"/>
      <c r="AI40" s="967"/>
      <c r="AJ40" s="967"/>
      <c r="AK40" s="967"/>
      <c r="AL40" s="967"/>
      <c r="AM40" s="967"/>
      <c r="AN40" s="967"/>
      <c r="AO40" s="967"/>
      <c r="AP40" s="967"/>
      <c r="AQ40" s="967"/>
      <c r="AR40" s="967"/>
      <c r="AS40" s="967"/>
      <c r="AT40" s="967"/>
      <c r="AU40" s="967"/>
      <c r="AV40" s="967"/>
      <c r="AW40" s="967"/>
      <c r="AX40" s="967"/>
      <c r="AY40" s="967"/>
      <c r="AZ40" s="967"/>
      <c r="BA40" s="967"/>
      <c r="BB40" s="967"/>
      <c r="BC40" s="350"/>
      <c r="BD40" s="365" t="s">
        <v>310</v>
      </c>
      <c r="BE40" s="365" t="s">
        <v>311</v>
      </c>
      <c r="BF40" s="365" t="s">
        <v>312</v>
      </c>
      <c r="BG40" s="367">
        <v>1990</v>
      </c>
      <c r="BH40" s="368"/>
      <c r="BI40" s="367">
        <v>1995</v>
      </c>
      <c r="BJ40" s="368"/>
      <c r="BK40" s="367">
        <v>1996</v>
      </c>
      <c r="BL40" s="368"/>
      <c r="BM40" s="367">
        <v>1997</v>
      </c>
      <c r="BN40" s="368"/>
      <c r="BO40" s="367">
        <v>1998</v>
      </c>
      <c r="BP40" s="368"/>
      <c r="BQ40" s="367">
        <v>1999</v>
      </c>
      <c r="BR40" s="368"/>
      <c r="BS40" s="367">
        <v>2000</v>
      </c>
      <c r="BT40" s="368"/>
      <c r="BU40" s="367">
        <v>2001</v>
      </c>
      <c r="BV40" s="368"/>
      <c r="BW40" s="367">
        <v>2002</v>
      </c>
      <c r="BX40" s="368"/>
      <c r="BY40" s="367">
        <v>2003</v>
      </c>
      <c r="BZ40" s="368"/>
      <c r="CA40" s="367">
        <v>2004</v>
      </c>
      <c r="CB40" s="368"/>
      <c r="CC40" s="367">
        <v>2005</v>
      </c>
      <c r="CD40" s="368"/>
      <c r="CE40" s="367">
        <v>2006</v>
      </c>
      <c r="CF40" s="368"/>
      <c r="CG40" s="367">
        <v>2007</v>
      </c>
      <c r="CH40" s="368"/>
      <c r="CI40" s="367">
        <v>2008</v>
      </c>
      <c r="CJ40" s="368"/>
      <c r="CK40" s="367">
        <v>2009</v>
      </c>
      <c r="CL40" s="368"/>
      <c r="CM40" s="367">
        <v>2010</v>
      </c>
      <c r="CN40" s="368"/>
      <c r="CO40" s="367">
        <v>2011</v>
      </c>
      <c r="CP40" s="603"/>
      <c r="CQ40" s="367">
        <v>2012</v>
      </c>
      <c r="CR40" s="368"/>
      <c r="CS40" s="367">
        <v>2013</v>
      </c>
      <c r="CT40" s="368"/>
      <c r="CU40" s="367">
        <v>2014</v>
      </c>
      <c r="CV40" s="603"/>
      <c r="CW40" s="367">
        <v>2015</v>
      </c>
      <c r="CX40" s="368"/>
      <c r="CY40" s="367">
        <v>2016</v>
      </c>
      <c r="CZ40" s="603"/>
      <c r="DA40" s="367">
        <v>2017</v>
      </c>
      <c r="DB40" s="890"/>
      <c r="DC40" s="890"/>
      <c r="DD40" s="890"/>
      <c r="DE40" s="890"/>
      <c r="DF40" s="890"/>
      <c r="DG40" s="890"/>
      <c r="DH40" s="890"/>
      <c r="DI40" s="890"/>
      <c r="DJ40" s="890"/>
      <c r="DK40" s="890"/>
      <c r="DL40" s="890"/>
      <c r="DM40" s="890"/>
      <c r="DN40" s="890"/>
      <c r="DO40" s="890"/>
      <c r="DP40" s="890"/>
      <c r="DQ40" s="890"/>
      <c r="DR40" s="890"/>
      <c r="DS40" s="890"/>
      <c r="DT40" s="890"/>
      <c r="DU40" s="890"/>
      <c r="DV40" s="890"/>
      <c r="DW40" s="890"/>
      <c r="DX40" s="890"/>
      <c r="DY40" s="890"/>
      <c r="DZ40" s="890"/>
      <c r="EA40" s="890"/>
      <c r="EB40" s="890"/>
      <c r="EC40" s="890"/>
      <c r="ED40" s="890"/>
      <c r="EE40" s="890"/>
      <c r="EF40" s="890"/>
      <c r="EG40" s="890"/>
      <c r="EH40" s="890"/>
      <c r="EI40" s="890"/>
      <c r="EJ40" s="890"/>
      <c r="EK40" s="890"/>
      <c r="EL40" s="890"/>
      <c r="EM40" s="890"/>
      <c r="EN40" s="890"/>
    </row>
    <row r="41" spans="1:144" ht="14.1" customHeight="1" x14ac:dyDescent="0.2">
      <c r="A41" s="584"/>
      <c r="C41" s="446" t="s">
        <v>351</v>
      </c>
      <c r="D41" s="967" t="s">
        <v>603</v>
      </c>
      <c r="E41" s="967"/>
      <c r="F41" s="967"/>
      <c r="G41" s="967"/>
      <c r="H41" s="967"/>
      <c r="I41" s="967"/>
      <c r="J41" s="967"/>
      <c r="K41" s="967"/>
      <c r="L41" s="967"/>
      <c r="M41" s="967"/>
      <c r="N41" s="967"/>
      <c r="O41" s="967"/>
      <c r="P41" s="967"/>
      <c r="Q41" s="967"/>
      <c r="R41" s="967"/>
      <c r="S41" s="967"/>
      <c r="T41" s="967"/>
      <c r="U41" s="967"/>
      <c r="V41" s="967"/>
      <c r="W41" s="967"/>
      <c r="X41" s="967"/>
      <c r="Y41" s="967"/>
      <c r="Z41" s="967"/>
      <c r="AA41" s="967"/>
      <c r="AB41" s="967"/>
      <c r="AC41" s="967"/>
      <c r="AD41" s="967"/>
      <c r="AE41" s="967"/>
      <c r="AF41" s="967"/>
      <c r="AG41" s="967"/>
      <c r="AH41" s="967"/>
      <c r="AI41" s="967"/>
      <c r="AJ41" s="967"/>
      <c r="AK41" s="967"/>
      <c r="AL41" s="967"/>
      <c r="AM41" s="967"/>
      <c r="AN41" s="967"/>
      <c r="AO41" s="967"/>
      <c r="AP41" s="967"/>
      <c r="AQ41" s="967"/>
      <c r="AR41" s="967"/>
      <c r="AS41" s="967"/>
      <c r="AT41" s="967"/>
      <c r="AU41" s="967"/>
      <c r="AV41" s="967"/>
      <c r="AW41" s="967"/>
      <c r="AX41" s="967"/>
      <c r="AY41" s="967"/>
      <c r="AZ41" s="967"/>
      <c r="BA41" s="967"/>
      <c r="BB41" s="967"/>
      <c r="BC41" s="350"/>
      <c r="BD41" s="604"/>
      <c r="BE41" s="605" t="s">
        <v>604</v>
      </c>
      <c r="BF41" s="604"/>
      <c r="BG41" s="398"/>
      <c r="BH41" s="399"/>
      <c r="BI41" s="398"/>
      <c r="BJ41" s="399"/>
      <c r="BK41" s="398"/>
      <c r="BL41" s="399"/>
      <c r="BM41" s="398"/>
      <c r="BN41" s="399"/>
      <c r="BO41" s="398"/>
      <c r="BP41" s="399"/>
      <c r="BQ41" s="398"/>
      <c r="BR41" s="399"/>
      <c r="BS41" s="398"/>
      <c r="BT41" s="399"/>
      <c r="BU41" s="398"/>
      <c r="BV41" s="399"/>
      <c r="BW41" s="396"/>
      <c r="BX41" s="399"/>
      <c r="BY41" s="396"/>
      <c r="BZ41" s="399"/>
      <c r="CA41" s="396"/>
      <c r="CB41" s="399"/>
      <c r="CC41" s="396"/>
      <c r="CD41" s="399"/>
      <c r="CE41" s="396"/>
      <c r="CF41" s="399"/>
      <c r="CG41" s="396"/>
      <c r="CH41" s="399"/>
      <c r="CI41" s="398"/>
      <c r="CJ41" s="399"/>
      <c r="CK41" s="396"/>
      <c r="CL41" s="399"/>
      <c r="CM41" s="396"/>
      <c r="CN41" s="399"/>
      <c r="CO41" s="396"/>
      <c r="CP41" s="399"/>
      <c r="CQ41" s="396"/>
      <c r="CR41" s="399"/>
      <c r="CS41" s="396"/>
      <c r="CT41" s="399"/>
      <c r="CU41" s="396"/>
      <c r="CV41" s="399"/>
      <c r="CW41" s="396"/>
      <c r="CX41" s="399"/>
      <c r="CY41" s="396"/>
      <c r="CZ41" s="399"/>
      <c r="DA41" s="396"/>
      <c r="DB41" s="890"/>
      <c r="DC41" s="890"/>
      <c r="DD41" s="890"/>
      <c r="DE41" s="890"/>
      <c r="DF41" s="890"/>
      <c r="DG41" s="890"/>
      <c r="DH41" s="890"/>
      <c r="DI41" s="890"/>
      <c r="DJ41" s="890"/>
      <c r="DK41" s="890"/>
      <c r="DL41" s="890"/>
      <c r="DM41" s="890"/>
      <c r="DN41" s="890"/>
      <c r="DO41" s="890"/>
      <c r="DP41" s="890"/>
      <c r="DQ41" s="890"/>
      <c r="DR41" s="890"/>
      <c r="DS41" s="890"/>
      <c r="DT41" s="890"/>
      <c r="DU41" s="890"/>
      <c r="DV41" s="890"/>
      <c r="DW41" s="890"/>
      <c r="DX41" s="890"/>
      <c r="DY41" s="890"/>
      <c r="DZ41" s="890"/>
      <c r="EA41" s="890"/>
      <c r="EB41" s="890"/>
      <c r="EC41" s="890"/>
      <c r="ED41" s="890"/>
      <c r="EE41" s="890"/>
      <c r="EF41" s="890"/>
      <c r="EG41" s="890"/>
      <c r="EH41" s="890"/>
      <c r="EI41" s="890"/>
      <c r="EJ41" s="890"/>
      <c r="EK41" s="890"/>
      <c r="EL41" s="890"/>
      <c r="EM41" s="890"/>
      <c r="EN41" s="890"/>
    </row>
    <row r="42" spans="1:144" s="320" customFormat="1" ht="15" customHeight="1" x14ac:dyDescent="0.2">
      <c r="A42" s="447"/>
      <c r="B42" s="447"/>
      <c r="C42" s="446" t="s">
        <v>351</v>
      </c>
      <c r="D42" s="978" t="s">
        <v>357</v>
      </c>
      <c r="E42" s="978"/>
      <c r="F42" s="978"/>
      <c r="G42" s="978"/>
      <c r="H42" s="978"/>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978"/>
      <c r="AH42" s="978"/>
      <c r="AI42" s="978"/>
      <c r="AJ42" s="978"/>
      <c r="AK42" s="978"/>
      <c r="AL42" s="978"/>
      <c r="AM42" s="978"/>
      <c r="AN42" s="978"/>
      <c r="AO42" s="978"/>
      <c r="AP42" s="978"/>
      <c r="AQ42" s="978"/>
      <c r="AR42" s="978"/>
      <c r="AS42" s="978"/>
      <c r="AT42" s="978"/>
      <c r="AU42" s="978"/>
      <c r="AV42" s="978"/>
      <c r="AW42" s="978"/>
      <c r="AX42" s="978"/>
      <c r="AY42" s="978"/>
      <c r="AZ42" s="978"/>
      <c r="BA42" s="978"/>
      <c r="BB42" s="978"/>
      <c r="BC42" s="606"/>
      <c r="BD42" s="607">
        <v>3</v>
      </c>
      <c r="BE42" s="608" t="s">
        <v>553</v>
      </c>
      <c r="BF42" s="384" t="s">
        <v>319</v>
      </c>
      <c r="BG42" s="389">
        <f>F10</f>
        <v>0</v>
      </c>
      <c r="BH42" s="389"/>
      <c r="BI42" s="389">
        <f t="shared" ref="BI42:DA42" si="30">H10</f>
        <v>0</v>
      </c>
      <c r="BJ42" s="389"/>
      <c r="BK42" s="389">
        <f t="shared" si="30"/>
        <v>0</v>
      </c>
      <c r="BL42" s="389"/>
      <c r="BM42" s="389">
        <f t="shared" si="30"/>
        <v>0</v>
      </c>
      <c r="BN42" s="389"/>
      <c r="BO42" s="389">
        <f t="shared" si="30"/>
        <v>0</v>
      </c>
      <c r="BP42" s="389"/>
      <c r="BQ42" s="389">
        <f t="shared" si="30"/>
        <v>0</v>
      </c>
      <c r="BR42" s="389"/>
      <c r="BS42" s="389">
        <f t="shared" si="30"/>
        <v>0</v>
      </c>
      <c r="BT42" s="389"/>
      <c r="BU42" s="389">
        <f t="shared" si="30"/>
        <v>0</v>
      </c>
      <c r="BV42" s="389"/>
      <c r="BW42" s="389">
        <f t="shared" si="30"/>
        <v>0</v>
      </c>
      <c r="BX42" s="389"/>
      <c r="BY42" s="389">
        <f t="shared" si="30"/>
        <v>0</v>
      </c>
      <c r="BZ42" s="389"/>
      <c r="CA42" s="389">
        <f t="shared" si="30"/>
        <v>0</v>
      </c>
      <c r="CB42" s="389"/>
      <c r="CC42" s="389">
        <f t="shared" si="30"/>
        <v>140.02241897583008</v>
      </c>
      <c r="CD42" s="389"/>
      <c r="CE42" s="389">
        <f t="shared" si="30"/>
        <v>204.23744869232178</v>
      </c>
      <c r="CF42" s="389"/>
      <c r="CG42" s="389">
        <f t="shared" si="30"/>
        <v>268.58268165588379</v>
      </c>
      <c r="CH42" s="389"/>
      <c r="CI42" s="389">
        <f t="shared" si="30"/>
        <v>384.46326065063477</v>
      </c>
      <c r="CJ42" s="389"/>
      <c r="CK42" s="389">
        <f t="shared" si="30"/>
        <v>486.4167594909668</v>
      </c>
      <c r="CL42" s="389"/>
      <c r="CM42" s="389">
        <f t="shared" si="30"/>
        <v>853.33306121826172</v>
      </c>
      <c r="CN42" s="389"/>
      <c r="CO42" s="389">
        <f t="shared" si="30"/>
        <v>1066.2123184204102</v>
      </c>
      <c r="CP42" s="389"/>
      <c r="CQ42" s="389">
        <f t="shared" si="30"/>
        <v>1246.0220642089844</v>
      </c>
      <c r="CR42" s="389"/>
      <c r="CS42" s="389">
        <f t="shared" si="30"/>
        <v>1347.4084014892578</v>
      </c>
      <c r="CT42" s="389"/>
      <c r="CU42" s="389">
        <f t="shared" si="30"/>
        <v>1656.3267822265625</v>
      </c>
      <c r="CV42" s="389"/>
      <c r="CW42" s="389">
        <f t="shared" si="30"/>
        <v>1992.9427947997972</v>
      </c>
      <c r="CX42" s="389"/>
      <c r="CY42" s="389">
        <f t="shared" si="30"/>
        <v>2885.914723224048</v>
      </c>
      <c r="CZ42" s="389"/>
      <c r="DA42" s="389">
        <f t="shared" si="30"/>
        <v>2917.066938877882</v>
      </c>
      <c r="DB42" s="609"/>
      <c r="DC42" s="609"/>
      <c r="DD42" s="609"/>
      <c r="DE42" s="609"/>
      <c r="DF42" s="609"/>
      <c r="DG42" s="609"/>
      <c r="DH42" s="609"/>
      <c r="DI42" s="609"/>
      <c r="DJ42" s="609"/>
      <c r="DK42" s="609"/>
      <c r="DL42" s="609"/>
      <c r="DM42" s="609"/>
      <c r="DN42" s="609"/>
      <c r="DO42" s="609"/>
      <c r="DP42" s="609"/>
      <c r="DQ42" s="609"/>
      <c r="DR42" s="609"/>
      <c r="DS42" s="609"/>
      <c r="DT42" s="609"/>
      <c r="DU42" s="609"/>
      <c r="DV42" s="609"/>
      <c r="DW42" s="609"/>
      <c r="DX42" s="609"/>
      <c r="DY42" s="609"/>
      <c r="DZ42" s="609"/>
      <c r="EA42" s="609"/>
      <c r="EB42" s="609"/>
      <c r="EC42" s="609"/>
      <c r="ED42" s="609"/>
      <c r="EE42" s="609"/>
      <c r="EF42" s="609"/>
      <c r="EG42" s="609"/>
      <c r="EH42" s="609"/>
      <c r="EI42" s="609"/>
      <c r="EJ42" s="609"/>
      <c r="EK42" s="609"/>
      <c r="EL42" s="609"/>
      <c r="EM42" s="609"/>
      <c r="EN42" s="609"/>
    </row>
    <row r="43" spans="1:144" s="320" customFormat="1" ht="12.6" customHeight="1" x14ac:dyDescent="0.2">
      <c r="A43" s="447"/>
      <c r="B43" s="447"/>
      <c r="C43" s="446" t="s">
        <v>351</v>
      </c>
      <c r="D43" s="967" t="s">
        <v>361</v>
      </c>
      <c r="E43" s="967"/>
      <c r="F43" s="967"/>
      <c r="G43" s="967"/>
      <c r="H43" s="967"/>
      <c r="I43" s="967"/>
      <c r="J43" s="967"/>
      <c r="K43" s="967"/>
      <c r="L43" s="967"/>
      <c r="M43" s="967"/>
      <c r="N43" s="967"/>
      <c r="O43" s="967"/>
      <c r="P43" s="967"/>
      <c r="Q43" s="967"/>
      <c r="R43" s="967"/>
      <c r="S43" s="967"/>
      <c r="T43" s="967"/>
      <c r="U43" s="967"/>
      <c r="V43" s="967"/>
      <c r="W43" s="967"/>
      <c r="X43" s="967"/>
      <c r="Y43" s="967"/>
      <c r="Z43" s="967"/>
      <c r="AA43" s="967"/>
      <c r="AB43" s="967"/>
      <c r="AC43" s="967"/>
      <c r="AD43" s="967"/>
      <c r="AE43" s="967"/>
      <c r="AF43" s="967"/>
      <c r="AG43" s="967"/>
      <c r="AH43" s="967"/>
      <c r="AI43" s="967"/>
      <c r="AJ43" s="967"/>
      <c r="AK43" s="967"/>
      <c r="AL43" s="967"/>
      <c r="AM43" s="967"/>
      <c r="AN43" s="967"/>
      <c r="AO43" s="967"/>
      <c r="AP43" s="967"/>
      <c r="AQ43" s="967"/>
      <c r="AR43" s="967"/>
      <c r="AS43" s="967"/>
      <c r="AT43" s="967"/>
      <c r="AU43" s="967"/>
      <c r="AV43" s="967"/>
      <c r="AW43" s="967"/>
      <c r="AX43" s="967"/>
      <c r="AY43" s="967"/>
      <c r="AZ43" s="967"/>
      <c r="BA43" s="967"/>
      <c r="BB43" s="967"/>
      <c r="BC43" s="606"/>
      <c r="BD43" s="466">
        <v>30</v>
      </c>
      <c r="BE43" s="610" t="s">
        <v>605</v>
      </c>
      <c r="BF43" s="384" t="s">
        <v>319</v>
      </c>
      <c r="BG43" s="398">
        <f>F8+F9</f>
        <v>0</v>
      </c>
      <c r="BH43" s="398"/>
      <c r="BI43" s="398">
        <f>H8+H9</f>
        <v>0</v>
      </c>
      <c r="BJ43" s="398"/>
      <c r="BK43" s="398">
        <f>J8+J9</f>
        <v>0</v>
      </c>
      <c r="BL43" s="398"/>
      <c r="BM43" s="398">
        <f>L8+L9</f>
        <v>0</v>
      </c>
      <c r="BN43" s="398"/>
      <c r="BO43" s="398">
        <f>N8+N9</f>
        <v>0</v>
      </c>
      <c r="BP43" s="398"/>
      <c r="BQ43" s="398">
        <f>P8+P9</f>
        <v>0</v>
      </c>
      <c r="BR43" s="398"/>
      <c r="BS43" s="398">
        <f>R8+R9</f>
        <v>0</v>
      </c>
      <c r="BT43" s="398"/>
      <c r="BU43" s="398">
        <f>T8+T9</f>
        <v>0</v>
      </c>
      <c r="BV43" s="398"/>
      <c r="BW43" s="398">
        <f>V8+V9</f>
        <v>0</v>
      </c>
      <c r="BX43" s="398"/>
      <c r="BY43" s="398">
        <f>X8+X9</f>
        <v>0</v>
      </c>
      <c r="BZ43" s="398"/>
      <c r="CA43" s="398" t="e">
        <f>Z8+#REF!</f>
        <v>#REF!</v>
      </c>
      <c r="CB43" s="398"/>
      <c r="CC43" s="398">
        <f>AB9+AB8</f>
        <v>140.02241897583008</v>
      </c>
      <c r="CD43" s="398"/>
      <c r="CE43" s="398">
        <f>AD9+AD8</f>
        <v>204.23744869232178</v>
      </c>
      <c r="CF43" s="398"/>
      <c r="CG43" s="398">
        <f>AF9+AF8</f>
        <v>268.58268165588379</v>
      </c>
      <c r="CH43" s="398"/>
      <c r="CI43" s="398">
        <f>AH9+AH8</f>
        <v>384.46326065063477</v>
      </c>
      <c r="CJ43" s="398"/>
      <c r="CK43" s="398">
        <f>AJ9+AJ8</f>
        <v>486.4167594909668</v>
      </c>
      <c r="CL43" s="398"/>
      <c r="CM43" s="398">
        <f>AL9+AL8</f>
        <v>853.33306121826172</v>
      </c>
      <c r="CN43" s="398"/>
      <c r="CO43" s="398">
        <f>AN9+AN8</f>
        <v>1066.2123184204102</v>
      </c>
      <c r="CP43" s="398"/>
      <c r="CQ43" s="398">
        <f>AP9+AP8</f>
        <v>1246.0220642089844</v>
      </c>
      <c r="CR43" s="398"/>
      <c r="CS43" s="398">
        <f>AR9+AR8</f>
        <v>1347.4084014892578</v>
      </c>
      <c r="CT43" s="398"/>
      <c r="CU43" s="398">
        <f>AT9+AT8</f>
        <v>1656.3267822265625</v>
      </c>
      <c r="CV43" s="398"/>
      <c r="CW43" s="398">
        <f>AV9+AV8</f>
        <v>1992.9427947997972</v>
      </c>
      <c r="CX43" s="398"/>
      <c r="CY43" s="398">
        <f>AX8+AX9</f>
        <v>2885.914723224048</v>
      </c>
      <c r="CZ43" s="398"/>
      <c r="DA43" s="398">
        <f>AZ8+AZ9</f>
        <v>2917.066938877882</v>
      </c>
      <c r="DB43" s="609"/>
      <c r="DC43" s="609"/>
      <c r="DD43" s="609"/>
      <c r="DE43" s="609"/>
      <c r="DF43" s="609"/>
      <c r="DG43" s="609"/>
      <c r="DH43" s="609"/>
      <c r="DI43" s="609"/>
      <c r="DJ43" s="609"/>
      <c r="DK43" s="609"/>
      <c r="DL43" s="609"/>
      <c r="DM43" s="609"/>
      <c r="DN43" s="609"/>
      <c r="DO43" s="609"/>
      <c r="DP43" s="609"/>
      <c r="DQ43" s="609"/>
      <c r="DR43" s="609"/>
      <c r="DS43" s="609"/>
      <c r="DT43" s="609"/>
      <c r="DU43" s="609"/>
      <c r="DV43" s="609"/>
      <c r="DW43" s="609"/>
      <c r="DX43" s="609"/>
      <c r="DY43" s="609"/>
      <c r="DZ43" s="609"/>
      <c r="EA43" s="609"/>
      <c r="EB43" s="609"/>
      <c r="EC43" s="609"/>
      <c r="ED43" s="609"/>
      <c r="EE43" s="609"/>
      <c r="EF43" s="609"/>
      <c r="EG43" s="609"/>
      <c r="EH43" s="609"/>
      <c r="EI43" s="609"/>
      <c r="EJ43" s="609"/>
      <c r="EK43" s="609"/>
      <c r="EL43" s="609"/>
      <c r="EM43" s="609"/>
      <c r="EN43" s="609"/>
    </row>
    <row r="44" spans="1:144" s="320" customFormat="1" ht="2.1" customHeight="1" x14ac:dyDescent="0.2">
      <c r="A44" s="447"/>
      <c r="B44" s="447"/>
      <c r="C44" s="446"/>
      <c r="D44" s="979"/>
      <c r="E44" s="978"/>
      <c r="F44" s="978"/>
      <c r="G44" s="978"/>
      <c r="H44" s="978"/>
      <c r="I44" s="978"/>
      <c r="J44" s="978"/>
      <c r="K44" s="978"/>
      <c r="L44" s="978"/>
      <c r="M44" s="978"/>
      <c r="N44" s="978"/>
      <c r="O44" s="978"/>
      <c r="P44" s="978"/>
      <c r="Q44" s="978"/>
      <c r="R44" s="978"/>
      <c r="S44" s="978"/>
      <c r="T44" s="978"/>
      <c r="U44" s="978"/>
      <c r="V44" s="978"/>
      <c r="W44" s="978"/>
      <c r="X44" s="978"/>
      <c r="Y44" s="978"/>
      <c r="Z44" s="978"/>
      <c r="AA44" s="978"/>
      <c r="AB44" s="978"/>
      <c r="AC44" s="978"/>
      <c r="AD44" s="978"/>
      <c r="AE44" s="978"/>
      <c r="AF44" s="978"/>
      <c r="AG44" s="978"/>
      <c r="AH44" s="978"/>
      <c r="AI44" s="978"/>
      <c r="AJ44" s="978"/>
      <c r="AK44" s="978"/>
      <c r="AL44" s="978"/>
      <c r="AM44" s="978"/>
      <c r="AN44" s="978"/>
      <c r="AO44" s="978"/>
      <c r="AP44" s="978"/>
      <c r="AQ44" s="978"/>
      <c r="AR44" s="978"/>
      <c r="AS44" s="978"/>
      <c r="AT44" s="978"/>
      <c r="AU44" s="978"/>
      <c r="AV44" s="978"/>
      <c r="AW44" s="978"/>
      <c r="AX44" s="978"/>
      <c r="AY44" s="978"/>
      <c r="AZ44" s="978"/>
      <c r="BA44" s="978"/>
      <c r="BB44" s="978"/>
      <c r="BC44" s="606"/>
      <c r="BD44" s="451" t="s">
        <v>358</v>
      </c>
      <c r="BE44" s="610" t="s">
        <v>606</v>
      </c>
      <c r="BF44" s="384"/>
      <c r="BG44" s="389" t="str">
        <f>IF(OR(ISBLANK(F8),ISBLANK(F9),ISBLANK(F10)),"N/A",IF((BG42=BG43),"ok","&lt;&gt;"))</f>
        <v>N/A</v>
      </c>
      <c r="BH44" s="389"/>
      <c r="BI44" s="389" t="str">
        <f>IF(OR(ISBLANK(H8),ISBLANK(H9),ISBLANK(H10)),"N/A",IF((BI42=BI43),"ok","&lt;&gt;"))</f>
        <v>N/A</v>
      </c>
      <c r="BJ44" s="389"/>
      <c r="BK44" s="389" t="str">
        <f>IF(OR(ISBLANK(J8),ISBLANK(J9),ISBLANK(J10)),"N/A",IF((BK42=BK43),"ok","&lt;&gt;"))</f>
        <v>N/A</v>
      </c>
      <c r="BL44" s="389"/>
      <c r="BM44" s="389" t="str">
        <f>IF(OR(ISBLANK(L8),ISBLANK(L9),ISBLANK(L10)),"N/A",IF((BM42=BM43),"ok","&lt;&gt;"))</f>
        <v>N/A</v>
      </c>
      <c r="BN44" s="389"/>
      <c r="BO44" s="389" t="str">
        <f>IF(OR(ISBLANK(N8),ISBLANK(N9),ISBLANK(N10)),"N/A",IF((BO42=BO43),"ok","&lt;&gt;"))</f>
        <v>N/A</v>
      </c>
      <c r="BP44" s="389"/>
      <c r="BQ44" s="389" t="str">
        <f>IF(OR(ISBLANK(P8),ISBLANK(P9),ISBLANK(P10)),"N/A",IF((BQ42=BQ43),"ok","&lt;&gt;"))</f>
        <v>N/A</v>
      </c>
      <c r="BR44" s="389"/>
      <c r="BS44" s="389" t="str">
        <f>IF(OR(ISBLANK(R8),ISBLANK(R9),ISBLANK(R10)),"N/A",IF((BS42=BS43),"ok","&lt;&gt;"))</f>
        <v>N/A</v>
      </c>
      <c r="BT44" s="389"/>
      <c r="BU44" s="389" t="str">
        <f>IF(OR(ISBLANK(T8),ISBLANK(T9),ISBLANK(T10)),"N/A",IF((BU42=BU43),"ok","&lt;&gt;"))</f>
        <v>N/A</v>
      </c>
      <c r="BV44" s="389"/>
      <c r="BW44" s="389" t="str">
        <f>IF(OR(ISBLANK(V8),ISBLANK(V9),ISBLANK(V10)),"N/A",IF((BW42=BW43),"ok","&lt;&gt;"))</f>
        <v>N/A</v>
      </c>
      <c r="BX44" s="389"/>
      <c r="BY44" s="389" t="str">
        <f>IF(OR(ISBLANK(X8),ISBLANK(X9),ISBLANK(X10)),"N/A",IF((BY42=BY43),"ok","&lt;&gt;"))</f>
        <v>N/A</v>
      </c>
      <c r="BZ44" s="389"/>
      <c r="CA44" s="389" t="str">
        <f>IF(OR(ISBLANK(Z8),ISBLANK(#REF!),ISBLANK(Z10)),"N/A",IF((CA42=CA43),"ok","&lt;&gt;"))</f>
        <v>N/A</v>
      </c>
      <c r="CB44" s="389"/>
      <c r="CC44" s="389" t="str">
        <f>IF(OR(ISBLANK(AB9),ISBLANK(AB8),ISBLANK(AB10)),"N/A",IF((CC42=CC43),"ok","&lt;&gt;"))</f>
        <v>ok</v>
      </c>
      <c r="CD44" s="389"/>
      <c r="CE44" s="389" t="str">
        <f>IF(OR(ISBLANK(AD9),ISBLANK(AD8),ISBLANK(AD10)),"N/A",IF((CE42=CE43),"ok","&lt;&gt;"))</f>
        <v>ok</v>
      </c>
      <c r="CF44" s="389"/>
      <c r="CG44" s="389" t="str">
        <f>IF(OR(ISBLANK(AF9),ISBLANK(AF8),ISBLANK(AF10)),"N/A",IF((CG42=CG43),"ok","&lt;&gt;"))</f>
        <v>ok</v>
      </c>
      <c r="CH44" s="389"/>
      <c r="CI44" s="389" t="str">
        <f>IF(OR(ISBLANK(AH9),ISBLANK(AH8),ISBLANK(AH10)),"N/A",IF((CI42=CI43),"ok","&lt;&gt;"))</f>
        <v>ok</v>
      </c>
      <c r="CJ44" s="389"/>
      <c r="CK44" s="389" t="str">
        <f>IF(OR(ISBLANK(AJ9),ISBLANK(AJ8),ISBLANK(AJ10)),"N/A",IF((CK42=CK43),"ok","&lt;&gt;"))</f>
        <v>ok</v>
      </c>
      <c r="CL44" s="389"/>
      <c r="CM44" s="389" t="str">
        <f>IF(OR(ISBLANK(AL9),ISBLANK(AL8),ISBLANK(AL10)),"N/A",IF((CM42=CM43),"ok","&lt;&gt;"))</f>
        <v>ok</v>
      </c>
      <c r="CN44" s="389"/>
      <c r="CO44" s="389" t="str">
        <f>IF(OR(ISBLANK(AN9),ISBLANK(AN8),ISBLANK(AN10)),"N/A",IF((CO42=CO43),"ok","&lt;&gt;"))</f>
        <v>ok</v>
      </c>
      <c r="CP44" s="389"/>
      <c r="CQ44" s="389" t="str">
        <f>IF(OR(ISBLANK(AP9),ISBLANK(AP8),ISBLANK(AP10)),"N/A",IF((CQ42=CQ43),"ok","&lt;&gt;"))</f>
        <v>ok</v>
      </c>
      <c r="CR44" s="389"/>
      <c r="CS44" s="389" t="str">
        <f>IF(OR(ISBLANK(AR9),ISBLANK(AR8),ISBLANK(AR10)),"N/A",IF((CS42=CS43),"ok","&lt;&gt;"))</f>
        <v>ok</v>
      </c>
      <c r="CT44" s="389"/>
      <c r="CU44" s="389" t="str">
        <f>IF(OR(ISBLANK(AT9),ISBLANK(AT8),ISBLANK(AT10)),"N/A",IF((CU42=CU43),"ok","&lt;&gt;"))</f>
        <v>ok</v>
      </c>
      <c r="CV44" s="389"/>
      <c r="CW44" s="389" t="str">
        <f>IF(OR(ISBLANK(AV9),ISBLANK(AV8),ISBLANK(AV10)),"N/A",IF((CW42=CW43),"ok","&lt;&gt;"))</f>
        <v>ok</v>
      </c>
      <c r="CX44" s="389"/>
      <c r="CY44" s="389" t="str">
        <f>IF(OR(ISBLANK(AX8),ISBLANK(AX9),ISBLANK(AX10)),"N/A",IF((CY42=CY43),"ok","&lt;&gt;"))</f>
        <v>ok</v>
      </c>
      <c r="CZ44" s="389"/>
      <c r="DA44" s="389" t="str">
        <f>IF(OR(ISBLANK(AZ8),ISBLANK(AZ9),ISBLANK(AZ10)),"N/A",IF((DA42=DA43),"ok","&lt;&gt;"))</f>
        <v>ok</v>
      </c>
      <c r="DB44" s="609"/>
      <c r="DC44" s="609"/>
      <c r="DD44" s="609"/>
      <c r="DE44" s="609"/>
      <c r="DF44" s="609"/>
      <c r="DG44" s="609"/>
      <c r="DH44" s="609"/>
      <c r="DI44" s="609"/>
      <c r="DJ44" s="609"/>
      <c r="DK44" s="609"/>
      <c r="DL44" s="609"/>
      <c r="DM44" s="609"/>
      <c r="DN44" s="609"/>
      <c r="DO44" s="609"/>
      <c r="DP44" s="609"/>
      <c r="DQ44" s="609"/>
      <c r="DR44" s="609"/>
      <c r="DS44" s="609"/>
      <c r="DT44" s="609"/>
      <c r="DU44" s="609"/>
      <c r="DV44" s="609"/>
      <c r="DW44" s="609"/>
      <c r="DX44" s="609"/>
      <c r="DY44" s="609"/>
      <c r="DZ44" s="609"/>
      <c r="EA44" s="609"/>
      <c r="EB44" s="609"/>
      <c r="EC44" s="609"/>
      <c r="ED44" s="609"/>
      <c r="EE44" s="609"/>
      <c r="EF44" s="609"/>
      <c r="EG44" s="609"/>
      <c r="EH44" s="609"/>
      <c r="EI44" s="609"/>
      <c r="EJ44" s="609"/>
      <c r="EK44" s="609"/>
      <c r="EL44" s="609"/>
      <c r="EM44" s="609"/>
      <c r="EN44" s="609"/>
    </row>
    <row r="45" spans="1:144" s="570" customFormat="1" ht="27" customHeight="1" x14ac:dyDescent="0.2">
      <c r="A45" s="584"/>
      <c r="B45" s="308"/>
      <c r="C45" s="611"/>
      <c r="D45" s="458"/>
      <c r="E45" s="1008" t="str">
        <f>LEFT(D10,LEN(D10)-7)&amp;" (W2,3)"</f>
        <v>Extracción de agua dulce (W2,3)</v>
      </c>
      <c r="F45" s="1011"/>
      <c r="G45" s="1011"/>
      <c r="H45" s="1012"/>
      <c r="I45" s="872"/>
      <c r="J45" s="872"/>
      <c r="K45" s="872"/>
      <c r="L45" s="872"/>
      <c r="M45" s="872"/>
      <c r="N45" s="872"/>
      <c r="O45" s="872"/>
      <c r="P45" s="872"/>
      <c r="Q45" s="872"/>
      <c r="R45" s="872"/>
      <c r="S45" s="872"/>
      <c r="T45" s="872"/>
      <c r="U45" s="872"/>
      <c r="V45" s="872"/>
      <c r="W45" s="872"/>
      <c r="X45" s="872"/>
      <c r="Y45" s="872"/>
      <c r="Z45" s="872"/>
      <c r="AA45" s="872"/>
      <c r="AB45" s="872"/>
      <c r="AC45" s="458"/>
      <c r="AD45" s="458"/>
      <c r="AE45" s="612"/>
      <c r="AF45" s="612"/>
      <c r="AG45" s="612"/>
      <c r="AH45" s="612"/>
      <c r="AI45" s="612"/>
      <c r="AJ45" s="612"/>
      <c r="AK45" s="612"/>
      <c r="AL45" s="612"/>
      <c r="AM45" s="612"/>
      <c r="AN45" s="612"/>
      <c r="AO45" s="612"/>
      <c r="AP45" s="612"/>
      <c r="AQ45" s="872"/>
      <c r="AR45" s="872"/>
      <c r="AS45" s="872"/>
      <c r="AT45" s="872"/>
      <c r="AU45" s="872"/>
      <c r="AV45" s="872"/>
      <c r="AW45" s="872"/>
      <c r="AX45" s="872"/>
      <c r="AY45" s="872"/>
      <c r="AZ45" s="872"/>
      <c r="BA45" s="612"/>
      <c r="BB45" s="320"/>
      <c r="BC45" s="350"/>
      <c r="BD45" s="604">
        <v>18</v>
      </c>
      <c r="BE45" s="563" t="s">
        <v>585</v>
      </c>
      <c r="BF45" s="384" t="s">
        <v>319</v>
      </c>
      <c r="BG45" s="398">
        <f>F26</f>
        <v>0</v>
      </c>
      <c r="BH45" s="398"/>
      <c r="BI45" s="398">
        <f t="shared" ref="BI45:DA45" si="31">H26</f>
        <v>0</v>
      </c>
      <c r="BJ45" s="398"/>
      <c r="BK45" s="398">
        <f t="shared" si="31"/>
        <v>0</v>
      </c>
      <c r="BL45" s="398"/>
      <c r="BM45" s="398">
        <f t="shared" si="31"/>
        <v>0</v>
      </c>
      <c r="BN45" s="398"/>
      <c r="BO45" s="398">
        <f t="shared" si="31"/>
        <v>0</v>
      </c>
      <c r="BP45" s="398"/>
      <c r="BQ45" s="398">
        <f t="shared" si="31"/>
        <v>0</v>
      </c>
      <c r="BR45" s="398"/>
      <c r="BS45" s="398">
        <f t="shared" si="31"/>
        <v>0</v>
      </c>
      <c r="BT45" s="398"/>
      <c r="BU45" s="398">
        <f t="shared" si="31"/>
        <v>0</v>
      </c>
      <c r="BV45" s="398"/>
      <c r="BW45" s="398">
        <f t="shared" si="31"/>
        <v>0</v>
      </c>
      <c r="BX45" s="398"/>
      <c r="BY45" s="398">
        <f t="shared" si="31"/>
        <v>0</v>
      </c>
      <c r="BZ45" s="398"/>
      <c r="CA45" s="398">
        <f t="shared" si="31"/>
        <v>0</v>
      </c>
      <c r="CB45" s="398"/>
      <c r="CC45" s="398">
        <f t="shared" si="31"/>
        <v>140.02241897583008</v>
      </c>
      <c r="CD45" s="398"/>
      <c r="CE45" s="398">
        <f t="shared" si="31"/>
        <v>204.23744869232178</v>
      </c>
      <c r="CF45" s="398"/>
      <c r="CG45" s="398">
        <f t="shared" si="31"/>
        <v>268.58268165588379</v>
      </c>
      <c r="CH45" s="398"/>
      <c r="CI45" s="398">
        <f t="shared" si="31"/>
        <v>384.46326065063477</v>
      </c>
      <c r="CJ45" s="398"/>
      <c r="CK45" s="398">
        <f t="shared" si="31"/>
        <v>486.4167594909668</v>
      </c>
      <c r="CL45" s="398"/>
      <c r="CM45" s="398">
        <f t="shared" si="31"/>
        <v>853.33306121826172</v>
      </c>
      <c r="CN45" s="398"/>
      <c r="CO45" s="398">
        <f t="shared" si="31"/>
        <v>1066.2123184204102</v>
      </c>
      <c r="CP45" s="398"/>
      <c r="CQ45" s="398">
        <f t="shared" si="31"/>
        <v>1246.0220642089844</v>
      </c>
      <c r="CR45" s="398"/>
      <c r="CS45" s="398">
        <f t="shared" si="31"/>
        <v>1347.4084014892578</v>
      </c>
      <c r="CT45" s="398"/>
      <c r="CU45" s="398">
        <f t="shared" si="31"/>
        <v>1656.3267822265625</v>
      </c>
      <c r="CV45" s="398"/>
      <c r="CW45" s="398">
        <f t="shared" si="31"/>
        <v>1992.9427947997972</v>
      </c>
      <c r="CX45" s="398"/>
      <c r="CY45" s="398">
        <f t="shared" si="31"/>
        <v>2885.914723224048</v>
      </c>
      <c r="CZ45" s="398"/>
      <c r="DA45" s="398">
        <f t="shared" si="31"/>
        <v>2917.066938877882</v>
      </c>
      <c r="DB45" s="890"/>
      <c r="DC45" s="890"/>
      <c r="DD45" s="890"/>
      <c r="DE45" s="890"/>
      <c r="DF45" s="890"/>
      <c r="DG45" s="890"/>
      <c r="DH45" s="890"/>
      <c r="DI45" s="890"/>
      <c r="DJ45" s="890"/>
      <c r="DK45" s="890"/>
      <c r="DL45" s="890"/>
      <c r="DM45" s="890"/>
      <c r="DN45" s="890"/>
      <c r="DO45" s="890"/>
      <c r="DP45" s="890"/>
      <c r="DQ45" s="890"/>
      <c r="DR45" s="890"/>
      <c r="DS45" s="890"/>
      <c r="DT45" s="890"/>
      <c r="DU45" s="890"/>
      <c r="DV45" s="890"/>
      <c r="DW45" s="890"/>
      <c r="DX45" s="890"/>
      <c r="DY45" s="890"/>
      <c r="DZ45" s="890"/>
      <c r="EA45" s="890"/>
      <c r="EB45" s="890"/>
      <c r="EC45" s="890"/>
      <c r="ED45" s="890"/>
      <c r="EE45" s="890"/>
      <c r="EF45" s="890"/>
      <c r="EG45" s="890"/>
      <c r="EH45" s="890"/>
      <c r="EI45" s="890"/>
      <c r="EJ45" s="890"/>
      <c r="EK45" s="890"/>
      <c r="EL45" s="890"/>
      <c r="EM45" s="890"/>
      <c r="EN45" s="890"/>
    </row>
    <row r="46" spans="1:144" ht="12" customHeight="1" x14ac:dyDescent="0.2">
      <c r="A46" s="584"/>
      <c r="C46" s="611"/>
      <c r="D46" s="613" t="str">
        <f>D11</f>
        <v>de la cual extraída por:</v>
      </c>
      <c r="E46" s="614"/>
      <c r="F46" s="872"/>
      <c r="G46" s="872"/>
      <c r="H46" s="872"/>
      <c r="I46" s="872"/>
      <c r="J46" s="872"/>
      <c r="K46" s="872"/>
      <c r="L46" s="872"/>
      <c r="M46" s="872"/>
      <c r="N46" s="872"/>
      <c r="O46" s="872"/>
      <c r="P46" s="872"/>
      <c r="Q46" s="872"/>
      <c r="R46" s="872"/>
      <c r="S46" s="872"/>
      <c r="T46" s="872"/>
      <c r="U46" s="872"/>
      <c r="V46" s="872"/>
      <c r="W46" s="872"/>
      <c r="X46" s="872"/>
      <c r="Y46" s="872"/>
      <c r="Z46" s="872"/>
      <c r="AK46" s="612"/>
      <c r="AL46" s="612"/>
      <c r="AM46" s="612"/>
      <c r="AN46" s="612"/>
      <c r="AO46" s="612"/>
      <c r="AP46" s="615"/>
      <c r="AQ46" s="872"/>
      <c r="AR46" s="872"/>
      <c r="AS46" s="872"/>
      <c r="AT46" s="872"/>
      <c r="AU46" s="872"/>
      <c r="AV46" s="872"/>
      <c r="AW46" s="872"/>
      <c r="AX46" s="872"/>
      <c r="AY46" s="872"/>
      <c r="AZ46" s="872"/>
      <c r="BA46" s="616"/>
      <c r="BB46" s="320"/>
      <c r="BC46" s="350"/>
      <c r="BD46" s="466">
        <v>31</v>
      </c>
      <c r="BE46" s="610" t="s">
        <v>607</v>
      </c>
      <c r="BF46" s="384" t="s">
        <v>319</v>
      </c>
      <c r="BG46" s="398">
        <f>F10+F22+F23+F24-F25</f>
        <v>0</v>
      </c>
      <c r="BH46" s="398"/>
      <c r="BI46" s="398">
        <f t="shared" ref="BI46:DA46" si="32">H10+H22+H23+H24-H25</f>
        <v>0</v>
      </c>
      <c r="BJ46" s="398"/>
      <c r="BK46" s="398">
        <f t="shared" si="32"/>
        <v>0</v>
      </c>
      <c r="BL46" s="398"/>
      <c r="BM46" s="398">
        <f t="shared" si="32"/>
        <v>0</v>
      </c>
      <c r="BN46" s="398"/>
      <c r="BO46" s="398">
        <f t="shared" si="32"/>
        <v>0</v>
      </c>
      <c r="BP46" s="398"/>
      <c r="BQ46" s="398">
        <f t="shared" si="32"/>
        <v>0</v>
      </c>
      <c r="BR46" s="398"/>
      <c r="BS46" s="398">
        <f t="shared" si="32"/>
        <v>0</v>
      </c>
      <c r="BT46" s="398"/>
      <c r="BU46" s="398">
        <f t="shared" si="32"/>
        <v>0</v>
      </c>
      <c r="BV46" s="398"/>
      <c r="BW46" s="398">
        <f t="shared" si="32"/>
        <v>0</v>
      </c>
      <c r="BX46" s="398"/>
      <c r="BY46" s="398">
        <f t="shared" si="32"/>
        <v>0</v>
      </c>
      <c r="BZ46" s="398"/>
      <c r="CA46" s="398">
        <f t="shared" si="32"/>
        <v>0</v>
      </c>
      <c r="CB46" s="398"/>
      <c r="CC46" s="398">
        <f t="shared" si="32"/>
        <v>140.02241897583008</v>
      </c>
      <c r="CD46" s="398"/>
      <c r="CE46" s="398">
        <f t="shared" si="32"/>
        <v>204.23744869232178</v>
      </c>
      <c r="CF46" s="398"/>
      <c r="CG46" s="398">
        <f t="shared" si="32"/>
        <v>268.58268165588379</v>
      </c>
      <c r="CH46" s="398"/>
      <c r="CI46" s="398">
        <f t="shared" si="32"/>
        <v>384.46326065063477</v>
      </c>
      <c r="CJ46" s="398"/>
      <c r="CK46" s="398">
        <f t="shared" si="32"/>
        <v>486.4167594909668</v>
      </c>
      <c r="CL46" s="398"/>
      <c r="CM46" s="398">
        <f t="shared" si="32"/>
        <v>853.33306121826172</v>
      </c>
      <c r="CN46" s="398"/>
      <c r="CO46" s="398">
        <f t="shared" si="32"/>
        <v>1066.2123184204102</v>
      </c>
      <c r="CP46" s="398"/>
      <c r="CQ46" s="398">
        <f t="shared" si="32"/>
        <v>1246.0220642089844</v>
      </c>
      <c r="CR46" s="398"/>
      <c r="CS46" s="398">
        <f t="shared" si="32"/>
        <v>1347.4084014892578</v>
      </c>
      <c r="CT46" s="398"/>
      <c r="CU46" s="398">
        <f t="shared" si="32"/>
        <v>1656.3267822265625</v>
      </c>
      <c r="CV46" s="398"/>
      <c r="CW46" s="398">
        <f t="shared" si="32"/>
        <v>1992.9427947997972</v>
      </c>
      <c r="CX46" s="398"/>
      <c r="CY46" s="398">
        <f t="shared" si="32"/>
        <v>2885.914723224048</v>
      </c>
      <c r="CZ46" s="398"/>
      <c r="DA46" s="398">
        <f t="shared" si="32"/>
        <v>2917.066938877882</v>
      </c>
      <c r="DB46" s="890"/>
      <c r="DC46" s="890"/>
      <c r="DD46" s="890"/>
      <c r="DE46" s="890"/>
      <c r="DF46" s="890"/>
      <c r="DG46" s="890"/>
      <c r="DH46" s="890"/>
      <c r="DI46" s="890"/>
      <c r="DJ46" s="890"/>
      <c r="DK46" s="890"/>
      <c r="DL46" s="890"/>
      <c r="DM46" s="890"/>
      <c r="DN46" s="890"/>
      <c r="DO46" s="890"/>
      <c r="DP46" s="890"/>
      <c r="DQ46" s="890"/>
      <c r="DR46" s="890"/>
      <c r="DS46" s="890"/>
      <c r="DT46" s="890"/>
      <c r="DU46" s="890"/>
      <c r="DV46" s="890"/>
      <c r="DW46" s="890"/>
      <c r="DX46" s="890"/>
      <c r="DY46" s="890"/>
      <c r="DZ46" s="890"/>
      <c r="EA46" s="890"/>
      <c r="EB46" s="890"/>
      <c r="EC46" s="890"/>
      <c r="ED46" s="890"/>
      <c r="EE46" s="890"/>
      <c r="EF46" s="890"/>
      <c r="EG46" s="890"/>
      <c r="EH46" s="890"/>
      <c r="EI46" s="890"/>
      <c r="EJ46" s="890"/>
      <c r="EK46" s="890"/>
      <c r="EL46" s="890"/>
      <c r="EM46" s="890"/>
      <c r="EN46" s="890"/>
    </row>
    <row r="47" spans="1:144" ht="20.100000000000001" customHeight="1" x14ac:dyDescent="0.2">
      <c r="A47" s="584"/>
      <c r="C47" s="611"/>
      <c r="D47" s="617" t="str">
        <f>D12&amp;" (W2,4)"</f>
        <v>Industria del suministro de agua (CIIU 36) (W2,4)</v>
      </c>
      <c r="E47" s="618"/>
      <c r="F47" s="1013" t="str">
        <f>D22&amp;" (W2,14)"</f>
        <v>Agua desalinizada (W2,14)</v>
      </c>
      <c r="G47" s="1014"/>
      <c r="H47" s="1015"/>
      <c r="I47" s="612"/>
      <c r="J47" s="612"/>
      <c r="K47" s="612"/>
      <c r="L47" s="612"/>
      <c r="M47" s="612"/>
      <c r="N47" s="612"/>
      <c r="O47" s="612"/>
      <c r="P47" s="612"/>
      <c r="Q47" s="612"/>
      <c r="R47" s="612"/>
      <c r="S47" s="612"/>
      <c r="T47" s="612"/>
      <c r="U47" s="612"/>
      <c r="V47" s="612"/>
      <c r="W47" s="612"/>
      <c r="X47" s="612"/>
      <c r="Y47" s="612"/>
      <c r="Z47" s="872"/>
      <c r="AA47" s="616"/>
      <c r="AB47" s="616"/>
      <c r="AC47" s="612"/>
      <c r="AD47" s="612"/>
      <c r="AE47" s="872"/>
      <c r="AF47" s="616"/>
      <c r="AG47" s="616"/>
      <c r="AH47" s="616"/>
      <c r="AI47" s="619"/>
      <c r="AJ47" s="619"/>
      <c r="AK47" s="872"/>
      <c r="AL47" s="616"/>
      <c r="AM47" s="616"/>
      <c r="AN47" s="612"/>
      <c r="AO47" s="612"/>
      <c r="AP47" s="612"/>
      <c r="AQ47" s="620"/>
      <c r="AR47" s="620"/>
      <c r="AS47" s="620"/>
      <c r="AT47" s="620"/>
      <c r="AU47" s="620"/>
      <c r="AV47" s="620"/>
      <c r="AW47" s="620"/>
      <c r="AX47" s="620"/>
      <c r="AY47" s="620"/>
      <c r="AZ47" s="620"/>
      <c r="BA47" s="620"/>
      <c r="BB47" s="320"/>
      <c r="BC47" s="350"/>
      <c r="BD47" s="451" t="s">
        <v>358</v>
      </c>
      <c r="BE47" s="610" t="s">
        <v>608</v>
      </c>
      <c r="BF47" s="384"/>
      <c r="BG47" s="389" t="str">
        <f>IF(OR(ISBLANK(F10),ISBLANK(F22),ISBLANK(F23),ISBLANK(F24),ISBLANK(F25),ISBLANK(F26)),"N/A",IF((BG45=BG46),"ok","&lt;&gt;"))</f>
        <v>N/A</v>
      </c>
      <c r="BH47" s="389"/>
      <c r="BI47" s="389" t="str">
        <f t="shared" ref="BI47:DA47" si="33">IF(OR(ISBLANK(H10),ISBLANK(H22),ISBLANK(H23),ISBLANK(H24),ISBLANK(H25),ISBLANK(H26)),"N/A",IF((BI45=BI46),"ok","&lt;&gt;"))</f>
        <v>N/A</v>
      </c>
      <c r="BJ47" s="389"/>
      <c r="BK47" s="389" t="str">
        <f t="shared" si="33"/>
        <v>N/A</v>
      </c>
      <c r="BL47" s="389"/>
      <c r="BM47" s="389" t="str">
        <f t="shared" si="33"/>
        <v>N/A</v>
      </c>
      <c r="BN47" s="389"/>
      <c r="BO47" s="389" t="str">
        <f t="shared" si="33"/>
        <v>N/A</v>
      </c>
      <c r="BP47" s="389"/>
      <c r="BQ47" s="389" t="str">
        <f t="shared" si="33"/>
        <v>N/A</v>
      </c>
      <c r="BR47" s="389"/>
      <c r="BS47" s="389" t="str">
        <f t="shared" si="33"/>
        <v>N/A</v>
      </c>
      <c r="BT47" s="389"/>
      <c r="BU47" s="389" t="str">
        <f t="shared" si="33"/>
        <v>N/A</v>
      </c>
      <c r="BV47" s="389"/>
      <c r="BW47" s="389" t="str">
        <f t="shared" si="33"/>
        <v>N/A</v>
      </c>
      <c r="BX47" s="389"/>
      <c r="BY47" s="389" t="str">
        <f t="shared" si="33"/>
        <v>N/A</v>
      </c>
      <c r="BZ47" s="389"/>
      <c r="CA47" s="389" t="str">
        <f t="shared" si="33"/>
        <v>N/A</v>
      </c>
      <c r="CB47" s="389"/>
      <c r="CC47" s="389" t="str">
        <f t="shared" si="33"/>
        <v>N/A</v>
      </c>
      <c r="CD47" s="389"/>
      <c r="CE47" s="389" t="str">
        <f t="shared" si="33"/>
        <v>N/A</v>
      </c>
      <c r="CF47" s="389"/>
      <c r="CG47" s="389" t="str">
        <f t="shared" si="33"/>
        <v>N/A</v>
      </c>
      <c r="CH47" s="389"/>
      <c r="CI47" s="389" t="str">
        <f t="shared" si="33"/>
        <v>N/A</v>
      </c>
      <c r="CJ47" s="389"/>
      <c r="CK47" s="389" t="str">
        <f t="shared" si="33"/>
        <v>N/A</v>
      </c>
      <c r="CL47" s="389"/>
      <c r="CM47" s="389" t="str">
        <f t="shared" si="33"/>
        <v>N/A</v>
      </c>
      <c r="CN47" s="389"/>
      <c r="CO47" s="389" t="str">
        <f t="shared" si="33"/>
        <v>N/A</v>
      </c>
      <c r="CP47" s="389"/>
      <c r="CQ47" s="389" t="str">
        <f t="shared" si="33"/>
        <v>N/A</v>
      </c>
      <c r="CR47" s="389"/>
      <c r="CS47" s="389" t="str">
        <f t="shared" si="33"/>
        <v>N/A</v>
      </c>
      <c r="CT47" s="389"/>
      <c r="CU47" s="389" t="str">
        <f t="shared" si="33"/>
        <v>N/A</v>
      </c>
      <c r="CV47" s="389"/>
      <c r="CW47" s="389" t="str">
        <f t="shared" si="33"/>
        <v>N/A</v>
      </c>
      <c r="CX47" s="389"/>
      <c r="CY47" s="389" t="str">
        <f t="shared" si="33"/>
        <v>N/A</v>
      </c>
      <c r="CZ47" s="389"/>
      <c r="DA47" s="389" t="str">
        <f t="shared" si="33"/>
        <v>N/A</v>
      </c>
      <c r="DB47" s="890"/>
      <c r="DC47" s="890"/>
      <c r="DD47" s="890"/>
      <c r="DE47" s="890"/>
      <c r="DF47" s="890"/>
      <c r="DG47" s="890"/>
      <c r="DH47" s="890"/>
      <c r="DI47" s="890"/>
      <c r="DJ47" s="890"/>
      <c r="DK47" s="890"/>
      <c r="DL47" s="890"/>
      <c r="DM47" s="890"/>
      <c r="DN47" s="890"/>
      <c r="DO47" s="890"/>
      <c r="DP47" s="890"/>
      <c r="DQ47" s="890"/>
      <c r="DR47" s="890"/>
      <c r="DS47" s="890"/>
      <c r="DT47" s="890"/>
      <c r="DU47" s="890"/>
      <c r="DV47" s="890"/>
      <c r="DW47" s="890"/>
      <c r="DX47" s="890"/>
      <c r="DY47" s="890"/>
      <c r="DZ47" s="890"/>
      <c r="EA47" s="890"/>
      <c r="EB47" s="890"/>
      <c r="EC47" s="890"/>
      <c r="ED47" s="890"/>
      <c r="EE47" s="890"/>
      <c r="EF47" s="890"/>
      <c r="EG47" s="890"/>
      <c r="EH47" s="890"/>
      <c r="EI47" s="890"/>
      <c r="EJ47" s="890"/>
      <c r="EK47" s="890"/>
      <c r="EL47" s="890"/>
      <c r="EM47" s="890"/>
      <c r="EN47" s="890"/>
    </row>
    <row r="48" spans="1:144" ht="20.100000000000001" customHeight="1" x14ac:dyDescent="0.2">
      <c r="A48" s="584"/>
      <c r="C48" s="657"/>
      <c r="D48" s="621"/>
      <c r="E48" s="612"/>
      <c r="F48" s="1016"/>
      <c r="G48" s="1017"/>
      <c r="H48" s="1018"/>
      <c r="I48" s="612"/>
      <c r="J48" s="612"/>
      <c r="K48" s="612"/>
      <c r="L48" s="612"/>
      <c r="M48" s="612"/>
      <c r="N48" s="612"/>
      <c r="O48" s="612"/>
      <c r="P48" s="612"/>
      <c r="Q48" s="612"/>
      <c r="R48" s="612"/>
      <c r="S48" s="612"/>
      <c r="T48" s="612"/>
      <c r="U48" s="1019" t="s">
        <v>590</v>
      </c>
      <c r="V48" s="1020"/>
      <c r="W48" s="612"/>
      <c r="X48" s="612"/>
      <c r="Y48" s="612"/>
      <c r="Z48" s="616"/>
      <c r="AK48" s="616"/>
      <c r="AL48" s="616"/>
      <c r="AM48" s="616"/>
      <c r="AN48" s="612"/>
      <c r="AO48" s="612"/>
      <c r="AP48" s="612"/>
      <c r="AQ48" s="872"/>
      <c r="AR48" s="616"/>
      <c r="AS48" s="616"/>
      <c r="AT48" s="616"/>
      <c r="AU48" s="616"/>
      <c r="AV48" s="616"/>
      <c r="AW48" s="616"/>
      <c r="AX48" s="616"/>
      <c r="AY48" s="616"/>
      <c r="AZ48" s="616"/>
      <c r="BA48" s="616"/>
      <c r="BB48" s="657"/>
      <c r="BC48" s="350"/>
      <c r="BD48" s="604">
        <v>3</v>
      </c>
      <c r="BE48" s="608" t="s">
        <v>609</v>
      </c>
      <c r="BF48" s="384" t="s">
        <v>319</v>
      </c>
      <c r="BG48" s="389">
        <f>F10</f>
        <v>0</v>
      </c>
      <c r="BH48" s="389"/>
      <c r="BI48" s="389">
        <f t="shared" ref="BI48:DA48" si="34">H10</f>
        <v>0</v>
      </c>
      <c r="BJ48" s="389"/>
      <c r="BK48" s="389">
        <f t="shared" si="34"/>
        <v>0</v>
      </c>
      <c r="BL48" s="389"/>
      <c r="BM48" s="389">
        <f t="shared" si="34"/>
        <v>0</v>
      </c>
      <c r="BN48" s="389"/>
      <c r="BO48" s="389">
        <f t="shared" si="34"/>
        <v>0</v>
      </c>
      <c r="BP48" s="389"/>
      <c r="BQ48" s="389">
        <f t="shared" si="34"/>
        <v>0</v>
      </c>
      <c r="BR48" s="389"/>
      <c r="BS48" s="389">
        <f t="shared" si="34"/>
        <v>0</v>
      </c>
      <c r="BT48" s="389"/>
      <c r="BU48" s="389">
        <f t="shared" si="34"/>
        <v>0</v>
      </c>
      <c r="BV48" s="389"/>
      <c r="BW48" s="389">
        <f t="shared" si="34"/>
        <v>0</v>
      </c>
      <c r="BX48" s="389"/>
      <c r="BY48" s="389">
        <f t="shared" si="34"/>
        <v>0</v>
      </c>
      <c r="BZ48" s="389"/>
      <c r="CA48" s="389">
        <f t="shared" si="34"/>
        <v>0</v>
      </c>
      <c r="CB48" s="389"/>
      <c r="CC48" s="389">
        <f t="shared" si="34"/>
        <v>140.02241897583008</v>
      </c>
      <c r="CD48" s="389"/>
      <c r="CE48" s="389">
        <f t="shared" si="34"/>
        <v>204.23744869232178</v>
      </c>
      <c r="CF48" s="389"/>
      <c r="CG48" s="389">
        <f t="shared" si="34"/>
        <v>268.58268165588379</v>
      </c>
      <c r="CH48" s="389"/>
      <c r="CI48" s="389">
        <f t="shared" si="34"/>
        <v>384.46326065063477</v>
      </c>
      <c r="CJ48" s="389"/>
      <c r="CK48" s="389">
        <f t="shared" si="34"/>
        <v>486.4167594909668</v>
      </c>
      <c r="CL48" s="389"/>
      <c r="CM48" s="389">
        <f t="shared" si="34"/>
        <v>853.33306121826172</v>
      </c>
      <c r="CN48" s="389"/>
      <c r="CO48" s="389">
        <f t="shared" si="34"/>
        <v>1066.2123184204102</v>
      </c>
      <c r="CP48" s="389"/>
      <c r="CQ48" s="389">
        <f t="shared" si="34"/>
        <v>1246.0220642089844</v>
      </c>
      <c r="CR48" s="389"/>
      <c r="CS48" s="389">
        <f t="shared" si="34"/>
        <v>1347.4084014892578</v>
      </c>
      <c r="CT48" s="389"/>
      <c r="CU48" s="389">
        <f t="shared" si="34"/>
        <v>1656.3267822265625</v>
      </c>
      <c r="CV48" s="389"/>
      <c r="CW48" s="389">
        <f t="shared" si="34"/>
        <v>1992.9427947997972</v>
      </c>
      <c r="CX48" s="389"/>
      <c r="CY48" s="389">
        <f t="shared" si="34"/>
        <v>2885.914723224048</v>
      </c>
      <c r="CZ48" s="389"/>
      <c r="DA48" s="389">
        <f t="shared" si="34"/>
        <v>2917.066938877882</v>
      </c>
      <c r="DB48" s="890"/>
      <c r="DC48" s="890"/>
      <c r="DD48" s="890"/>
      <c r="DE48" s="890"/>
      <c r="DF48" s="890"/>
      <c r="DG48" s="890"/>
      <c r="DH48" s="890"/>
      <c r="DI48" s="890"/>
      <c r="DJ48" s="890"/>
      <c r="DK48" s="890"/>
      <c r="DL48" s="890"/>
      <c r="DM48" s="890"/>
      <c r="DN48" s="890"/>
      <c r="DO48" s="890"/>
      <c r="DP48" s="890"/>
      <c r="DQ48" s="890"/>
      <c r="DR48" s="890"/>
      <c r="DS48" s="890"/>
      <c r="DT48" s="890"/>
      <c r="DU48" s="890"/>
      <c r="DV48" s="890"/>
      <c r="DW48" s="890"/>
      <c r="DX48" s="890"/>
      <c r="DY48" s="890"/>
      <c r="DZ48" s="890"/>
      <c r="EA48" s="890"/>
      <c r="EB48" s="890"/>
      <c r="EC48" s="890"/>
      <c r="ED48" s="890"/>
      <c r="EE48" s="890"/>
      <c r="EF48" s="890"/>
      <c r="EG48" s="890"/>
      <c r="EH48" s="890"/>
      <c r="EI48" s="890"/>
      <c r="EJ48" s="890"/>
      <c r="EK48" s="890"/>
      <c r="EL48" s="890"/>
      <c r="EM48" s="890"/>
      <c r="EN48" s="890"/>
    </row>
    <row r="49" spans="1:105" ht="17.100000000000001" customHeight="1" x14ac:dyDescent="0.2">
      <c r="A49" s="584"/>
      <c r="C49" s="657"/>
      <c r="D49" s="617" t="str">
        <f>D13&amp;" (W2,5)"</f>
        <v>Hogares (W2,5)</v>
      </c>
      <c r="E49" s="612"/>
      <c r="F49" s="612"/>
      <c r="G49" s="612"/>
      <c r="H49" s="612"/>
      <c r="I49" s="612"/>
      <c r="J49" s="612"/>
      <c r="K49" s="612"/>
      <c r="L49" s="1013" t="str">
        <f>LEFT(D26,LEN(D26)-16)&amp;" (W2,18)"</f>
        <v>Total de agua dulce disponible para utilización  (W2,18)</v>
      </c>
      <c r="M49" s="1014"/>
      <c r="N49" s="1015"/>
      <c r="O49" s="612"/>
      <c r="P49" s="612"/>
      <c r="Q49" s="1013" t="str">
        <f>LEFT(D28,LEN(D28)-8)&amp;" (W2,20)"</f>
        <v>Utilización de agua dulce total  (W2,20)</v>
      </c>
      <c r="R49" s="1014"/>
      <c r="S49" s="1015"/>
      <c r="U49" s="1020"/>
      <c r="V49" s="1020"/>
      <c r="W49" s="612"/>
      <c r="X49" s="612"/>
      <c r="Y49" s="612"/>
      <c r="Z49" s="616"/>
      <c r="AA49" s="1008" t="str">
        <f>D30&amp;" (W2,21)"</f>
        <v>Hogares (W2,21)</v>
      </c>
      <c r="AB49" s="1009"/>
      <c r="AC49" s="1009"/>
      <c r="AD49" s="1009"/>
      <c r="AE49" s="1009"/>
      <c r="AF49" s="1009"/>
      <c r="AG49" s="1009"/>
      <c r="AH49" s="1024"/>
      <c r="AI49" s="1024"/>
      <c r="AJ49" s="1025"/>
      <c r="AK49" s="616"/>
      <c r="AL49" s="616"/>
      <c r="AM49" s="616"/>
      <c r="AO49" s="622"/>
      <c r="AP49" s="612"/>
      <c r="AQ49" s="616"/>
      <c r="AR49" s="616"/>
      <c r="AS49" s="616"/>
      <c r="AT49" s="616"/>
      <c r="AU49" s="616"/>
      <c r="AV49" s="616"/>
      <c r="AW49" s="616"/>
      <c r="AX49" s="616"/>
      <c r="AY49" s="616"/>
      <c r="AZ49" s="616"/>
      <c r="BA49" s="616"/>
      <c r="BB49" s="657"/>
      <c r="BC49" s="350"/>
      <c r="BD49" s="466">
        <v>32</v>
      </c>
      <c r="BE49" s="610" t="s">
        <v>610</v>
      </c>
      <c r="BF49" s="384" t="s">
        <v>319</v>
      </c>
      <c r="BG49" s="398">
        <f>SUM(F12:F14)+SUM(F16:F18)+SUM(F20:F21)</f>
        <v>0</v>
      </c>
      <c r="BH49" s="398"/>
      <c r="BI49" s="398">
        <f t="shared" ref="BI49:DA49" si="35">SUM(H12:H14)+SUM(H16:H18)+SUM(H20:H21)</f>
        <v>0</v>
      </c>
      <c r="BJ49" s="398"/>
      <c r="BK49" s="398">
        <f t="shared" si="35"/>
        <v>0</v>
      </c>
      <c r="BL49" s="398"/>
      <c r="BM49" s="398">
        <f t="shared" si="35"/>
        <v>0</v>
      </c>
      <c r="BN49" s="398"/>
      <c r="BO49" s="398">
        <f t="shared" si="35"/>
        <v>0</v>
      </c>
      <c r="BP49" s="398"/>
      <c r="BQ49" s="398">
        <f t="shared" si="35"/>
        <v>0</v>
      </c>
      <c r="BR49" s="398"/>
      <c r="BS49" s="398">
        <f t="shared" si="35"/>
        <v>0</v>
      </c>
      <c r="BT49" s="398"/>
      <c r="BU49" s="398">
        <f t="shared" si="35"/>
        <v>0</v>
      </c>
      <c r="BV49" s="398"/>
      <c r="BW49" s="398">
        <f t="shared" si="35"/>
        <v>0</v>
      </c>
      <c r="BX49" s="398"/>
      <c r="BY49" s="398">
        <f t="shared" si="35"/>
        <v>0</v>
      </c>
      <c r="BZ49" s="398"/>
      <c r="CA49" s="398">
        <f t="shared" si="35"/>
        <v>0</v>
      </c>
      <c r="CB49" s="398"/>
      <c r="CC49" s="398">
        <f t="shared" si="35"/>
        <v>139.992606529966</v>
      </c>
      <c r="CD49" s="398"/>
      <c r="CE49" s="398">
        <f t="shared" si="35"/>
        <v>200.95397338271141</v>
      </c>
      <c r="CF49" s="398"/>
      <c r="CG49" s="398">
        <f t="shared" si="35"/>
        <v>257.10127973556519</v>
      </c>
      <c r="CH49" s="398"/>
      <c r="CI49" s="398">
        <f t="shared" si="35"/>
        <v>368.06533575057983</v>
      </c>
      <c r="CJ49" s="398"/>
      <c r="CK49" s="398">
        <f t="shared" si="35"/>
        <v>460.2116870880127</v>
      </c>
      <c r="CL49" s="398"/>
      <c r="CM49" s="398">
        <f t="shared" si="35"/>
        <v>792.33822822570801</v>
      </c>
      <c r="CN49" s="398"/>
      <c r="CO49" s="398">
        <f t="shared" si="35"/>
        <v>993.68670463562012</v>
      </c>
      <c r="CP49" s="398"/>
      <c r="CQ49" s="398">
        <f t="shared" si="35"/>
        <v>1160.9169979095459</v>
      </c>
      <c r="CR49" s="398"/>
      <c r="CS49" s="398">
        <f t="shared" si="35"/>
        <v>1235.7579574584961</v>
      </c>
      <c r="CT49" s="398"/>
      <c r="CU49" s="398">
        <f t="shared" si="35"/>
        <v>1498.7429962158203</v>
      </c>
      <c r="CV49" s="398"/>
      <c r="CW49" s="398">
        <f t="shared" si="35"/>
        <v>1743.9423522949219</v>
      </c>
      <c r="CX49" s="398"/>
      <c r="CY49" s="398">
        <f t="shared" si="35"/>
        <v>2839.2698688240453</v>
      </c>
      <c r="CZ49" s="398"/>
      <c r="DA49" s="398">
        <f t="shared" si="35"/>
        <v>2917.0619683185205</v>
      </c>
    </row>
    <row r="50" spans="1:105" ht="6.6" customHeight="1" x14ac:dyDescent="0.2">
      <c r="A50" s="893"/>
      <c r="C50" s="657"/>
      <c r="D50" s="623"/>
      <c r="E50" s="612"/>
      <c r="F50" s="612"/>
      <c r="G50" s="612"/>
      <c r="H50" s="612"/>
      <c r="I50" s="612"/>
      <c r="J50" s="612"/>
      <c r="K50" s="612"/>
      <c r="L50" s="1021"/>
      <c r="M50" s="1022"/>
      <c r="N50" s="1023"/>
      <c r="O50" s="612"/>
      <c r="P50" s="612"/>
      <c r="Q50" s="1021"/>
      <c r="R50" s="1022"/>
      <c r="S50" s="1023"/>
      <c r="T50" s="612"/>
      <c r="U50" s="612"/>
      <c r="V50" s="612"/>
      <c r="W50" s="612"/>
      <c r="X50" s="612"/>
      <c r="Y50" s="612"/>
      <c r="Z50" s="619"/>
      <c r="AK50" s="616"/>
      <c r="AL50" s="616"/>
      <c r="AM50" s="616"/>
      <c r="AN50" s="624"/>
      <c r="AO50" s="622"/>
      <c r="AP50" s="612"/>
      <c r="AQ50" s="619"/>
      <c r="AR50" s="619"/>
      <c r="AS50" s="619"/>
      <c r="AT50" s="619"/>
      <c r="AU50" s="619"/>
      <c r="AV50" s="619"/>
      <c r="AW50" s="619"/>
      <c r="AX50" s="619"/>
      <c r="AY50" s="619"/>
      <c r="AZ50" s="619"/>
      <c r="BA50" s="619"/>
      <c r="BB50" s="657"/>
      <c r="BC50" s="350"/>
      <c r="BD50" s="451" t="s">
        <v>358</v>
      </c>
      <c r="BE50" s="610" t="s">
        <v>611</v>
      </c>
      <c r="BF50" s="384"/>
      <c r="BG50" s="389" t="str">
        <f>IF(OR(ISBLANK(F10),ISBLANK(F12),ISBLANK(F13),ISBLANK(F14),ISBLANK(F16),ISBLANK(F17),ISBLANK(F18),ISBLANK(F20),ISBLANK(F21)),"N/A", IF(BG48=BG49,"ok","&lt;&gt;"))</f>
        <v>N/A</v>
      </c>
      <c r="BH50" s="389"/>
      <c r="BI50" s="389" t="str">
        <f t="shared" ref="BI50:DA50" si="36">IF(OR(ISBLANK(H10),ISBLANK(H12),ISBLANK(H13),ISBLANK(H14),ISBLANK(H16),ISBLANK(H17),ISBLANK(H18),ISBLANK(H20),ISBLANK(H21)),"N/A", IF(BI48=BI49,"ok","&lt;&gt;"))</f>
        <v>N/A</v>
      </c>
      <c r="BJ50" s="389"/>
      <c r="BK50" s="389" t="str">
        <f t="shared" si="36"/>
        <v>N/A</v>
      </c>
      <c r="BL50" s="389"/>
      <c r="BM50" s="389" t="str">
        <f t="shared" si="36"/>
        <v>N/A</v>
      </c>
      <c r="BN50" s="389"/>
      <c r="BO50" s="389" t="str">
        <f t="shared" si="36"/>
        <v>N/A</v>
      </c>
      <c r="BP50" s="389"/>
      <c r="BQ50" s="389" t="str">
        <f t="shared" si="36"/>
        <v>N/A</v>
      </c>
      <c r="BR50" s="389"/>
      <c r="BS50" s="389" t="str">
        <f t="shared" si="36"/>
        <v>N/A</v>
      </c>
      <c r="BT50" s="389"/>
      <c r="BU50" s="389" t="str">
        <f t="shared" si="36"/>
        <v>N/A</v>
      </c>
      <c r="BV50" s="389"/>
      <c r="BW50" s="389" t="str">
        <f t="shared" si="36"/>
        <v>N/A</v>
      </c>
      <c r="BX50" s="389"/>
      <c r="BY50" s="389" t="str">
        <f t="shared" si="36"/>
        <v>N/A</v>
      </c>
      <c r="BZ50" s="389"/>
      <c r="CA50" s="389" t="str">
        <f t="shared" si="36"/>
        <v>N/A</v>
      </c>
      <c r="CB50" s="389"/>
      <c r="CC50" s="389" t="str">
        <f t="shared" si="36"/>
        <v>N/A</v>
      </c>
      <c r="CD50" s="389"/>
      <c r="CE50" s="389" t="str">
        <f t="shared" si="36"/>
        <v>N/A</v>
      </c>
      <c r="CF50" s="389"/>
      <c r="CG50" s="389" t="str">
        <f t="shared" si="36"/>
        <v>N/A</v>
      </c>
      <c r="CH50" s="389"/>
      <c r="CI50" s="389" t="str">
        <f t="shared" si="36"/>
        <v>N/A</v>
      </c>
      <c r="CJ50" s="389"/>
      <c r="CK50" s="389" t="str">
        <f t="shared" si="36"/>
        <v>N/A</v>
      </c>
      <c r="CL50" s="389"/>
      <c r="CM50" s="389" t="str">
        <f t="shared" si="36"/>
        <v>N/A</v>
      </c>
      <c r="CN50" s="389"/>
      <c r="CO50" s="389" t="str">
        <f t="shared" si="36"/>
        <v>N/A</v>
      </c>
      <c r="CP50" s="389"/>
      <c r="CQ50" s="389" t="str">
        <f t="shared" si="36"/>
        <v>N/A</v>
      </c>
      <c r="CR50" s="389"/>
      <c r="CS50" s="389" t="str">
        <f t="shared" si="36"/>
        <v>N/A</v>
      </c>
      <c r="CT50" s="389"/>
      <c r="CU50" s="389" t="str">
        <f t="shared" si="36"/>
        <v>N/A</v>
      </c>
      <c r="CV50" s="389"/>
      <c r="CW50" s="389" t="str">
        <f t="shared" si="36"/>
        <v>N/A</v>
      </c>
      <c r="CX50" s="389"/>
      <c r="CY50" s="389" t="str">
        <f t="shared" si="36"/>
        <v>N/A</v>
      </c>
      <c r="CZ50" s="389"/>
      <c r="DA50" s="389" t="str">
        <f t="shared" si="36"/>
        <v>N/A</v>
      </c>
    </row>
    <row r="51" spans="1:105" ht="23.25" customHeight="1" x14ac:dyDescent="0.2">
      <c r="A51" s="894"/>
      <c r="C51" s="657"/>
      <c r="D51" s="617" t="str">
        <f>D14&amp;" (W2,6)"</f>
        <v>Agricultura, ganadería, silvicultura y pesca (CIIU 01-03) (W2,6)</v>
      </c>
      <c r="E51" s="612"/>
      <c r="F51" s="1026" t="str">
        <f>D23&amp;" (W2,15)"</f>
        <v>Agua reutilizada (W2,15)</v>
      </c>
      <c r="G51" s="1027"/>
      <c r="H51" s="1028"/>
      <c r="I51" s="612"/>
      <c r="J51" s="612"/>
      <c r="K51" s="612"/>
      <c r="L51" s="1021"/>
      <c r="M51" s="1022"/>
      <c r="N51" s="1023"/>
      <c r="O51" s="612"/>
      <c r="P51" s="612"/>
      <c r="Q51" s="1021"/>
      <c r="R51" s="1022"/>
      <c r="S51" s="1023"/>
      <c r="T51" s="612"/>
      <c r="U51" s="612"/>
      <c r="V51" s="612"/>
      <c r="W51" s="612"/>
      <c r="X51" s="612"/>
      <c r="Y51" s="612"/>
      <c r="Z51" s="872"/>
      <c r="AA51" s="1029" t="str">
        <f>D31&amp;" (W2,22)"</f>
        <v>Agricultura, ganadería, silvicultura y pesca (CIIU 01-03) (W2,22)</v>
      </c>
      <c r="AB51" s="1027"/>
      <c r="AC51" s="1027"/>
      <c r="AD51" s="1027"/>
      <c r="AE51" s="1027"/>
      <c r="AF51" s="1027"/>
      <c r="AG51" s="1027"/>
      <c r="AH51" s="1011"/>
      <c r="AI51" s="1011"/>
      <c r="AJ51" s="1012"/>
      <c r="AK51" s="616"/>
      <c r="AL51" s="616"/>
      <c r="AM51" s="616"/>
      <c r="AN51" s="625"/>
      <c r="AO51" s="626"/>
      <c r="AP51" s="612"/>
      <c r="AQ51" s="872"/>
      <c r="AR51" s="872"/>
      <c r="AS51" s="872"/>
      <c r="AT51" s="872"/>
      <c r="AU51" s="872"/>
      <c r="AV51" s="872"/>
      <c r="AW51" s="872"/>
      <c r="AX51" s="872"/>
      <c r="AY51" s="872"/>
      <c r="AZ51" s="872"/>
      <c r="BA51" s="616"/>
      <c r="BB51" s="657"/>
      <c r="BC51" s="350"/>
      <c r="BD51" s="604">
        <v>20</v>
      </c>
      <c r="BE51" s="608" t="s">
        <v>589</v>
      </c>
      <c r="BF51" s="384" t="s">
        <v>319</v>
      </c>
      <c r="BG51" s="398">
        <f>F28</f>
        <v>0</v>
      </c>
      <c r="BH51" s="398"/>
      <c r="BI51" s="398">
        <f t="shared" ref="BI51:DA51" si="37">H28</f>
        <v>0</v>
      </c>
      <c r="BJ51" s="398"/>
      <c r="BK51" s="398">
        <f t="shared" si="37"/>
        <v>0</v>
      </c>
      <c r="BL51" s="398"/>
      <c r="BM51" s="398">
        <f t="shared" si="37"/>
        <v>0</v>
      </c>
      <c r="BN51" s="398"/>
      <c r="BO51" s="398">
        <f t="shared" si="37"/>
        <v>0</v>
      </c>
      <c r="BP51" s="398"/>
      <c r="BQ51" s="398">
        <f t="shared" si="37"/>
        <v>0</v>
      </c>
      <c r="BR51" s="398"/>
      <c r="BS51" s="398">
        <f t="shared" si="37"/>
        <v>0</v>
      </c>
      <c r="BT51" s="398"/>
      <c r="BU51" s="398">
        <f t="shared" si="37"/>
        <v>0</v>
      </c>
      <c r="BV51" s="398"/>
      <c r="BW51" s="398">
        <f t="shared" si="37"/>
        <v>0</v>
      </c>
      <c r="BX51" s="398"/>
      <c r="BY51" s="398">
        <f t="shared" si="37"/>
        <v>0</v>
      </c>
      <c r="BZ51" s="398"/>
      <c r="CA51" s="398">
        <f t="shared" si="37"/>
        <v>0</v>
      </c>
      <c r="CB51" s="398"/>
      <c r="CC51" s="398">
        <f t="shared" si="37"/>
        <v>140.02241897583008</v>
      </c>
      <c r="CD51" s="398"/>
      <c r="CE51" s="398">
        <f t="shared" si="37"/>
        <v>204.23744869232178</v>
      </c>
      <c r="CF51" s="398"/>
      <c r="CG51" s="398">
        <f t="shared" si="37"/>
        <v>268.58268165588379</v>
      </c>
      <c r="CH51" s="398"/>
      <c r="CI51" s="398">
        <f t="shared" si="37"/>
        <v>384.46326065063477</v>
      </c>
      <c r="CJ51" s="398"/>
      <c r="CK51" s="398">
        <f t="shared" si="37"/>
        <v>486.4167594909668</v>
      </c>
      <c r="CL51" s="398"/>
      <c r="CM51" s="398">
        <f t="shared" si="37"/>
        <v>853.33306121826172</v>
      </c>
      <c r="CN51" s="398"/>
      <c r="CO51" s="398">
        <f t="shared" si="37"/>
        <v>1066.2123184204102</v>
      </c>
      <c r="CP51" s="398"/>
      <c r="CQ51" s="398">
        <f t="shared" si="37"/>
        <v>1246.0220642089844</v>
      </c>
      <c r="CR51" s="398"/>
      <c r="CS51" s="398">
        <f t="shared" si="37"/>
        <v>1347.4084014892578</v>
      </c>
      <c r="CT51" s="398"/>
      <c r="CU51" s="398">
        <f t="shared" si="37"/>
        <v>1656.3267822265625</v>
      </c>
      <c r="CV51" s="398"/>
      <c r="CW51" s="398">
        <f t="shared" si="37"/>
        <v>1992.9427947997972</v>
      </c>
      <c r="CX51" s="398"/>
      <c r="CY51" s="398">
        <f t="shared" si="37"/>
        <v>2587.2115755561704</v>
      </c>
      <c r="CZ51" s="398"/>
      <c r="DA51" s="398">
        <f t="shared" si="37"/>
        <v>2597.9431025181998</v>
      </c>
    </row>
    <row r="52" spans="1:105" ht="6.6" customHeight="1" x14ac:dyDescent="0.2">
      <c r="A52" s="894"/>
      <c r="C52" s="657"/>
      <c r="D52" s="627"/>
      <c r="E52" s="612"/>
      <c r="F52" s="612"/>
      <c r="G52" s="612"/>
      <c r="H52" s="612"/>
      <c r="I52" s="612"/>
      <c r="J52" s="612"/>
      <c r="K52" s="612"/>
      <c r="L52" s="1021"/>
      <c r="M52" s="1022"/>
      <c r="N52" s="1023"/>
      <c r="O52" s="612"/>
      <c r="P52" s="612"/>
      <c r="Q52" s="1021"/>
      <c r="R52" s="1022"/>
      <c r="S52" s="1023"/>
      <c r="T52" s="612"/>
      <c r="U52" s="612"/>
      <c r="V52" s="612"/>
      <c r="W52" s="612"/>
      <c r="X52" s="612"/>
      <c r="Y52" s="612"/>
      <c r="Z52" s="619"/>
      <c r="AA52" s="612"/>
      <c r="AB52" s="612"/>
      <c r="AC52" s="612"/>
      <c r="AD52" s="612"/>
      <c r="AE52" s="612"/>
      <c r="AF52" s="612"/>
      <c r="AG52" s="612"/>
      <c r="AH52" s="612"/>
      <c r="AI52" s="612"/>
      <c r="AJ52" s="612"/>
      <c r="AK52" s="616"/>
      <c r="AL52" s="616"/>
      <c r="AM52" s="616"/>
      <c r="AN52" s="612"/>
      <c r="AO52" s="612"/>
      <c r="AP52" s="612"/>
      <c r="AQ52" s="619"/>
      <c r="AR52" s="619"/>
      <c r="AS52" s="619"/>
      <c r="AT52" s="619"/>
      <c r="AU52" s="619"/>
      <c r="AV52" s="619"/>
      <c r="AW52" s="619"/>
      <c r="AX52" s="619"/>
      <c r="AY52" s="619"/>
      <c r="AZ52" s="619"/>
      <c r="BA52" s="619"/>
      <c r="BB52" s="657"/>
      <c r="BC52" s="493"/>
      <c r="BD52" s="466">
        <v>33</v>
      </c>
      <c r="BE52" s="610" t="s">
        <v>612</v>
      </c>
      <c r="BF52" s="384" t="s">
        <v>319</v>
      </c>
      <c r="BG52" s="389">
        <f>F26-F27</f>
        <v>0</v>
      </c>
      <c r="BH52" s="389"/>
      <c r="BI52" s="389">
        <f t="shared" ref="BI52:DA52" si="38">H26-H27</f>
        <v>0</v>
      </c>
      <c r="BJ52" s="389"/>
      <c r="BK52" s="389">
        <f t="shared" si="38"/>
        <v>0</v>
      </c>
      <c r="BL52" s="389"/>
      <c r="BM52" s="389">
        <f t="shared" si="38"/>
        <v>0</v>
      </c>
      <c r="BN52" s="389"/>
      <c r="BO52" s="389">
        <f t="shared" si="38"/>
        <v>0</v>
      </c>
      <c r="BP52" s="389"/>
      <c r="BQ52" s="389">
        <f t="shared" si="38"/>
        <v>0</v>
      </c>
      <c r="BR52" s="389"/>
      <c r="BS52" s="389">
        <f t="shared" si="38"/>
        <v>0</v>
      </c>
      <c r="BT52" s="389"/>
      <c r="BU52" s="389">
        <f t="shared" si="38"/>
        <v>0</v>
      </c>
      <c r="BV52" s="389"/>
      <c r="BW52" s="389">
        <f t="shared" si="38"/>
        <v>0</v>
      </c>
      <c r="BX52" s="389"/>
      <c r="BY52" s="389">
        <f t="shared" si="38"/>
        <v>0</v>
      </c>
      <c r="BZ52" s="389"/>
      <c r="CA52" s="389">
        <f t="shared" si="38"/>
        <v>0</v>
      </c>
      <c r="CB52" s="389"/>
      <c r="CC52" s="389">
        <f t="shared" si="38"/>
        <v>140.02241897583008</v>
      </c>
      <c r="CD52" s="389"/>
      <c r="CE52" s="389">
        <f t="shared" si="38"/>
        <v>204.23744869232178</v>
      </c>
      <c r="CF52" s="389"/>
      <c r="CG52" s="389">
        <f t="shared" si="38"/>
        <v>268.58268165588379</v>
      </c>
      <c r="CH52" s="389"/>
      <c r="CI52" s="389">
        <f t="shared" si="38"/>
        <v>384.46326065063477</v>
      </c>
      <c r="CJ52" s="389"/>
      <c r="CK52" s="389">
        <f t="shared" si="38"/>
        <v>486.4167594909668</v>
      </c>
      <c r="CL52" s="389"/>
      <c r="CM52" s="389">
        <f t="shared" si="38"/>
        <v>853.33306121826172</v>
      </c>
      <c r="CN52" s="389"/>
      <c r="CO52" s="389">
        <f t="shared" si="38"/>
        <v>1066.2123184204102</v>
      </c>
      <c r="CP52" s="389"/>
      <c r="CQ52" s="389">
        <f t="shared" si="38"/>
        <v>1246.0220642089844</v>
      </c>
      <c r="CR52" s="389"/>
      <c r="CS52" s="389">
        <f t="shared" si="38"/>
        <v>1347.4084014892578</v>
      </c>
      <c r="CT52" s="389"/>
      <c r="CU52" s="389">
        <f t="shared" si="38"/>
        <v>1656.3267822265625</v>
      </c>
      <c r="CV52" s="389"/>
      <c r="CW52" s="389">
        <f t="shared" si="38"/>
        <v>1992.9427947997972</v>
      </c>
      <c r="CX52" s="389"/>
      <c r="CY52" s="389">
        <f t="shared" si="38"/>
        <v>2587.2115755561704</v>
      </c>
      <c r="CZ52" s="389"/>
      <c r="DA52" s="389">
        <f t="shared" si="38"/>
        <v>2597.9431025181998</v>
      </c>
    </row>
    <row r="53" spans="1:105" ht="20.100000000000001" customHeight="1" x14ac:dyDescent="0.2">
      <c r="A53" s="894"/>
      <c r="C53" s="657"/>
      <c r="D53" s="617" t="str">
        <f>D16&amp;" (W2,8)"</f>
        <v>Explotación de minas y canteras (CIIU 05-09) (W2,8)</v>
      </c>
      <c r="E53" s="612"/>
      <c r="F53" s="612"/>
      <c r="G53" s="612"/>
      <c r="H53" s="612"/>
      <c r="I53" s="612"/>
      <c r="J53" s="612"/>
      <c r="K53" s="612"/>
      <c r="L53" s="1021"/>
      <c r="M53" s="1022"/>
      <c r="N53" s="1023"/>
      <c r="O53" s="612"/>
      <c r="P53" s="612"/>
      <c r="Q53" s="1021"/>
      <c r="R53" s="1022"/>
      <c r="S53" s="1023"/>
      <c r="T53" s="612"/>
      <c r="U53" s="612"/>
      <c r="V53" s="612"/>
      <c r="W53" s="612"/>
      <c r="X53" s="612"/>
      <c r="Y53" s="612"/>
      <c r="Z53" s="619"/>
      <c r="AA53" s="1029" t="str">
        <f>D33&amp;" (W2,24)"</f>
        <v>Explotación de minas y canteras (CIIU 05-09) (W2,24)</v>
      </c>
      <c r="AB53" s="1027"/>
      <c r="AC53" s="1027"/>
      <c r="AD53" s="1027"/>
      <c r="AE53" s="1027"/>
      <c r="AF53" s="1027"/>
      <c r="AG53" s="1027"/>
      <c r="AH53" s="1011"/>
      <c r="AI53" s="1011"/>
      <c r="AJ53" s="1012"/>
      <c r="AK53" s="619"/>
      <c r="AL53" s="619"/>
      <c r="AM53" s="619"/>
      <c r="AN53" s="612"/>
      <c r="AO53" s="612"/>
      <c r="AP53" s="612"/>
      <c r="AQ53" s="872"/>
      <c r="AR53" s="872"/>
      <c r="AS53" s="872"/>
      <c r="AT53" s="872"/>
      <c r="AU53" s="872"/>
      <c r="AV53" s="872"/>
      <c r="AW53" s="872"/>
      <c r="AX53" s="872"/>
      <c r="AY53" s="872"/>
      <c r="AZ53" s="872"/>
      <c r="BA53" s="616"/>
      <c r="BB53" s="657"/>
      <c r="BC53" s="493"/>
      <c r="BD53" s="628" t="s">
        <v>358</v>
      </c>
      <c r="BE53" s="629" t="s">
        <v>613</v>
      </c>
      <c r="BF53" s="630"/>
      <c r="BG53" s="429" t="str">
        <f>IF(OR(ISBLANK(F26),ISBLANK(F27),ISBLANK(F28)),"N/A", IF(BG51=BG52,"ok","&lt;&gt;"))</f>
        <v>N/A</v>
      </c>
      <c r="BH53" s="429"/>
      <c r="BI53" s="429" t="str">
        <f t="shared" ref="BI53:DA53" si="39">IF(OR(ISBLANK(H26),ISBLANK(H27),ISBLANK(H28)),"N/A", IF(BI51=BI52,"ok","&lt;&gt;"))</f>
        <v>N/A</v>
      </c>
      <c r="BJ53" s="429"/>
      <c r="BK53" s="429" t="str">
        <f t="shared" si="39"/>
        <v>N/A</v>
      </c>
      <c r="BL53" s="429"/>
      <c r="BM53" s="429" t="str">
        <f t="shared" si="39"/>
        <v>N/A</v>
      </c>
      <c r="BN53" s="429"/>
      <c r="BO53" s="429" t="str">
        <f t="shared" si="39"/>
        <v>N/A</v>
      </c>
      <c r="BP53" s="429"/>
      <c r="BQ53" s="429" t="str">
        <f t="shared" si="39"/>
        <v>N/A</v>
      </c>
      <c r="BR53" s="429"/>
      <c r="BS53" s="429" t="str">
        <f t="shared" si="39"/>
        <v>N/A</v>
      </c>
      <c r="BT53" s="429"/>
      <c r="BU53" s="429" t="str">
        <f t="shared" si="39"/>
        <v>N/A</v>
      </c>
      <c r="BV53" s="429"/>
      <c r="BW53" s="429" t="str">
        <f t="shared" si="39"/>
        <v>N/A</v>
      </c>
      <c r="BX53" s="429"/>
      <c r="BY53" s="429" t="str">
        <f t="shared" si="39"/>
        <v>N/A</v>
      </c>
      <c r="BZ53" s="429"/>
      <c r="CA53" s="429" t="str">
        <f t="shared" si="39"/>
        <v>N/A</v>
      </c>
      <c r="CB53" s="429"/>
      <c r="CC53" s="429" t="str">
        <f t="shared" si="39"/>
        <v>N/A</v>
      </c>
      <c r="CD53" s="429"/>
      <c r="CE53" s="429" t="str">
        <f t="shared" si="39"/>
        <v>N/A</v>
      </c>
      <c r="CF53" s="429"/>
      <c r="CG53" s="429" t="str">
        <f t="shared" si="39"/>
        <v>N/A</v>
      </c>
      <c r="CH53" s="429"/>
      <c r="CI53" s="429" t="str">
        <f t="shared" si="39"/>
        <v>N/A</v>
      </c>
      <c r="CJ53" s="429"/>
      <c r="CK53" s="429" t="str">
        <f t="shared" si="39"/>
        <v>N/A</v>
      </c>
      <c r="CL53" s="429"/>
      <c r="CM53" s="429" t="str">
        <f t="shared" si="39"/>
        <v>N/A</v>
      </c>
      <c r="CN53" s="429"/>
      <c r="CO53" s="429" t="str">
        <f t="shared" si="39"/>
        <v>N/A</v>
      </c>
      <c r="CP53" s="429"/>
      <c r="CQ53" s="429" t="str">
        <f t="shared" si="39"/>
        <v>N/A</v>
      </c>
      <c r="CR53" s="429"/>
      <c r="CS53" s="429" t="str">
        <f t="shared" si="39"/>
        <v>N/A</v>
      </c>
      <c r="CT53" s="429"/>
      <c r="CU53" s="429" t="str">
        <f t="shared" si="39"/>
        <v>N/A</v>
      </c>
      <c r="CV53" s="429"/>
      <c r="CW53" s="429" t="str">
        <f t="shared" si="39"/>
        <v>N/A</v>
      </c>
      <c r="CX53" s="429"/>
      <c r="CY53" s="429" t="str">
        <f t="shared" si="39"/>
        <v>ok</v>
      </c>
      <c r="CZ53" s="429"/>
      <c r="DA53" s="429" t="str">
        <f t="shared" si="39"/>
        <v>ok</v>
      </c>
    </row>
    <row r="54" spans="1:105" ht="6.6" customHeight="1" x14ac:dyDescent="0.2">
      <c r="A54" s="894"/>
      <c r="B54" s="639"/>
      <c r="C54" s="657"/>
      <c r="D54" s="627"/>
      <c r="E54" s="612"/>
      <c r="F54" s="612"/>
      <c r="G54" s="612"/>
      <c r="H54" s="612"/>
      <c r="I54" s="612"/>
      <c r="J54" s="612"/>
      <c r="K54" s="612"/>
      <c r="L54" s="1021"/>
      <c r="M54" s="1022"/>
      <c r="N54" s="1023"/>
      <c r="O54" s="612"/>
      <c r="P54" s="612"/>
      <c r="Q54" s="1021"/>
      <c r="R54" s="1022"/>
      <c r="S54" s="1023"/>
      <c r="T54" s="612"/>
      <c r="U54" s="612"/>
      <c r="V54" s="612"/>
      <c r="W54" s="612"/>
      <c r="X54" s="612"/>
      <c r="Y54" s="612"/>
      <c r="Z54" s="619"/>
      <c r="AK54" s="619"/>
      <c r="AL54" s="619"/>
      <c r="AM54" s="619"/>
      <c r="AN54" s="612"/>
      <c r="AO54" s="612"/>
      <c r="AP54" s="612"/>
      <c r="AQ54" s="619"/>
      <c r="AR54" s="619"/>
      <c r="AS54" s="619"/>
      <c r="AT54" s="619"/>
      <c r="AU54" s="619"/>
      <c r="AV54" s="619"/>
      <c r="AW54" s="619"/>
      <c r="AX54" s="619"/>
      <c r="AY54" s="619"/>
      <c r="AZ54" s="619"/>
      <c r="BA54" s="619"/>
      <c r="BB54" s="657"/>
      <c r="BC54" s="350"/>
      <c r="BD54" s="490" t="s">
        <v>394</v>
      </c>
      <c r="BE54" s="491" t="s">
        <v>395</v>
      </c>
      <c r="BF54" s="631"/>
      <c r="BG54" s="632"/>
      <c r="BH54" s="632"/>
      <c r="BI54" s="632"/>
      <c r="BJ54" s="632"/>
      <c r="BK54" s="632"/>
      <c r="BL54" s="632"/>
      <c r="BM54" s="632"/>
      <c r="BN54" s="632"/>
      <c r="BO54" s="632"/>
      <c r="BP54" s="632"/>
      <c r="BQ54" s="632"/>
      <c r="BR54" s="632"/>
      <c r="BS54" s="632"/>
      <c r="BT54" s="632"/>
      <c r="BU54" s="632"/>
      <c r="BV54" s="632"/>
      <c r="BW54" s="632"/>
      <c r="BX54" s="632"/>
      <c r="BY54" s="632"/>
      <c r="BZ54" s="632"/>
      <c r="CA54" s="632"/>
      <c r="CB54" s="632"/>
      <c r="CC54" s="632"/>
      <c r="CD54" s="632"/>
      <c r="CE54" s="632"/>
      <c r="CF54" s="632"/>
      <c r="CG54" s="632"/>
      <c r="CH54" s="632"/>
      <c r="CI54" s="632"/>
      <c r="CJ54" s="632"/>
      <c r="CK54" s="632"/>
      <c r="CL54" s="632"/>
      <c r="CM54" s="632"/>
      <c r="CN54" s="632"/>
      <c r="CO54" s="632"/>
      <c r="CP54" s="632"/>
      <c r="CQ54" s="632"/>
      <c r="CR54" s="632"/>
      <c r="CS54" s="632"/>
      <c r="CT54" s="632"/>
      <c r="CU54" s="632"/>
      <c r="CV54" s="632"/>
      <c r="CW54" s="632"/>
      <c r="CX54" s="632"/>
      <c r="CY54" s="632"/>
      <c r="CZ54" s="632"/>
      <c r="DA54" s="632"/>
    </row>
    <row r="55" spans="1:105" ht="20.100000000000001" customHeight="1" x14ac:dyDescent="0.2">
      <c r="A55" s="894"/>
      <c r="B55" s="639"/>
      <c r="C55" s="657"/>
      <c r="D55" s="617" t="str">
        <f>D17&amp;" (W2,9)"</f>
        <v>Industrias manufactureras (CIIU 10-33) (W2,9)</v>
      </c>
      <c r="E55" s="612"/>
      <c r="F55" s="612"/>
      <c r="G55" s="612"/>
      <c r="H55" s="612"/>
      <c r="I55" s="612"/>
      <c r="J55" s="612"/>
      <c r="K55" s="612"/>
      <c r="L55" s="1021"/>
      <c r="M55" s="1022"/>
      <c r="N55" s="1023"/>
      <c r="O55" s="612"/>
      <c r="P55" s="612"/>
      <c r="Q55" s="1021"/>
      <c r="R55" s="1022"/>
      <c r="S55" s="1023"/>
      <c r="T55" s="612"/>
      <c r="U55" s="612"/>
      <c r="V55" s="612"/>
      <c r="W55" s="612"/>
      <c r="X55" s="612"/>
      <c r="Y55" s="612"/>
      <c r="Z55" s="619"/>
      <c r="AA55" s="1008" t="str">
        <f>D34&amp;" (W2,25)"</f>
        <v>Industrias manufactureras (CIIU 10-33) (W2,25)</v>
      </c>
      <c r="AB55" s="1030"/>
      <c r="AC55" s="1030"/>
      <c r="AD55" s="1030"/>
      <c r="AE55" s="1030"/>
      <c r="AF55" s="1030"/>
      <c r="AG55" s="1030"/>
      <c r="AH55" s="1030"/>
      <c r="AI55" s="1030"/>
      <c r="AJ55" s="1031"/>
      <c r="AK55" s="872"/>
      <c r="AL55" s="872"/>
      <c r="AM55" s="619"/>
      <c r="AN55" s="612"/>
      <c r="AO55" s="612"/>
      <c r="AP55" s="612"/>
      <c r="AQ55" s="872"/>
      <c r="AR55" s="872"/>
      <c r="AS55" s="872"/>
      <c r="AT55" s="872"/>
      <c r="AU55" s="872"/>
      <c r="AV55" s="872"/>
      <c r="AW55" s="872"/>
      <c r="AX55" s="872"/>
      <c r="AY55" s="872"/>
      <c r="AZ55" s="872"/>
      <c r="BA55" s="616"/>
      <c r="BB55" s="657"/>
      <c r="BC55" s="350"/>
      <c r="BD55" s="490" t="s">
        <v>398</v>
      </c>
      <c r="BE55" s="491" t="s">
        <v>399</v>
      </c>
      <c r="BF55" s="631"/>
      <c r="BG55" s="632"/>
      <c r="BH55" s="632"/>
      <c r="BI55" s="632"/>
      <c r="BJ55" s="632"/>
      <c r="BK55" s="632"/>
      <c r="BL55" s="632"/>
      <c r="BM55" s="632"/>
      <c r="BN55" s="632"/>
      <c r="BO55" s="632"/>
      <c r="BP55" s="632"/>
      <c r="BQ55" s="632"/>
      <c r="BR55" s="632"/>
      <c r="BS55" s="632"/>
      <c r="BT55" s="632"/>
      <c r="BU55" s="632"/>
      <c r="BV55" s="632"/>
      <c r="BW55" s="632"/>
      <c r="BX55" s="632"/>
      <c r="BY55" s="632"/>
      <c r="BZ55" s="632"/>
      <c r="CA55" s="632"/>
      <c r="CB55" s="632"/>
      <c r="CC55" s="632"/>
      <c r="CD55" s="632"/>
      <c r="CE55" s="632"/>
      <c r="CF55" s="632"/>
      <c r="CG55" s="632"/>
      <c r="CH55" s="632"/>
      <c r="CI55" s="632"/>
      <c r="CJ55" s="632"/>
      <c r="CK55" s="632"/>
      <c r="CL55" s="632"/>
      <c r="CM55" s="632"/>
      <c r="CN55" s="632"/>
      <c r="CO55" s="632"/>
      <c r="CP55" s="632"/>
      <c r="CQ55" s="632"/>
      <c r="CR55" s="632"/>
      <c r="CS55" s="632"/>
      <c r="CT55" s="632"/>
      <c r="CU55" s="632"/>
      <c r="CV55" s="632"/>
      <c r="CW55" s="632"/>
      <c r="CX55" s="632"/>
      <c r="CY55" s="632"/>
      <c r="CZ55" s="632"/>
      <c r="DA55" s="632"/>
    </row>
    <row r="56" spans="1:105" ht="6.6" customHeight="1" x14ac:dyDescent="0.2">
      <c r="A56" s="894"/>
      <c r="B56" s="639"/>
      <c r="C56" s="657"/>
      <c r="D56" s="627"/>
      <c r="E56" s="612"/>
      <c r="F56" s="612"/>
      <c r="G56" s="612"/>
      <c r="H56" s="612"/>
      <c r="I56" s="612"/>
      <c r="J56" s="612"/>
      <c r="K56" s="612"/>
      <c r="L56" s="1021"/>
      <c r="M56" s="1022"/>
      <c r="N56" s="1023"/>
      <c r="O56" s="612"/>
      <c r="P56" s="612"/>
      <c r="Q56" s="1021"/>
      <c r="R56" s="1022"/>
      <c r="S56" s="1023"/>
      <c r="T56" s="612"/>
      <c r="U56" s="612"/>
      <c r="V56" s="612"/>
      <c r="W56" s="612"/>
      <c r="X56" s="612"/>
      <c r="Y56" s="612"/>
      <c r="Z56" s="619"/>
      <c r="AA56" s="619"/>
      <c r="AB56" s="619"/>
      <c r="AC56" s="619"/>
      <c r="AD56" s="619"/>
      <c r="AE56" s="619"/>
      <c r="AF56" s="619"/>
      <c r="AG56" s="619"/>
      <c r="AH56" s="619"/>
      <c r="AI56" s="619"/>
      <c r="AJ56" s="619"/>
      <c r="AK56" s="872"/>
      <c r="AL56" s="872"/>
      <c r="AM56" s="619"/>
      <c r="AN56" s="612"/>
      <c r="AO56" s="612"/>
      <c r="AP56" s="612"/>
      <c r="AQ56" s="612"/>
      <c r="AR56" s="612"/>
      <c r="AS56" s="612"/>
      <c r="AT56" s="612"/>
      <c r="AU56" s="612"/>
      <c r="AV56" s="612"/>
      <c r="AW56" s="612"/>
      <c r="AX56" s="612"/>
      <c r="AY56" s="612"/>
      <c r="AZ56" s="612"/>
      <c r="BA56" s="612"/>
      <c r="BB56" s="657"/>
      <c r="BC56" s="350"/>
      <c r="BD56" s="492" t="s">
        <v>401</v>
      </c>
      <c r="BE56" s="491" t="s">
        <v>402</v>
      </c>
      <c r="BF56" s="631"/>
      <c r="BG56" s="632"/>
      <c r="BH56" s="632"/>
      <c r="BI56" s="632"/>
      <c r="BJ56" s="632"/>
      <c r="BK56" s="632"/>
      <c r="BL56" s="632"/>
      <c r="BM56" s="632"/>
      <c r="BN56" s="632"/>
      <c r="BO56" s="632"/>
      <c r="BP56" s="632"/>
      <c r="BQ56" s="632"/>
      <c r="BR56" s="632"/>
      <c r="BS56" s="632"/>
      <c r="BT56" s="632"/>
      <c r="BU56" s="632"/>
      <c r="BV56" s="632"/>
      <c r="BW56" s="632"/>
      <c r="BX56" s="632"/>
      <c r="BY56" s="632"/>
      <c r="BZ56" s="632"/>
      <c r="CA56" s="632"/>
      <c r="CB56" s="632"/>
      <c r="CC56" s="632"/>
      <c r="CD56" s="632"/>
      <c r="CE56" s="632"/>
      <c r="CF56" s="632"/>
      <c r="CG56" s="632"/>
      <c r="CH56" s="632"/>
      <c r="CI56" s="632"/>
      <c r="CJ56" s="632"/>
      <c r="CK56" s="632"/>
      <c r="CL56" s="632"/>
      <c r="CM56" s="632"/>
      <c r="CN56" s="632"/>
      <c r="CO56" s="632"/>
      <c r="CP56" s="632"/>
      <c r="CQ56" s="632"/>
      <c r="CR56" s="632"/>
      <c r="CS56" s="632"/>
      <c r="CT56" s="632"/>
      <c r="CU56" s="632"/>
      <c r="CV56" s="632"/>
      <c r="CW56" s="632"/>
      <c r="CX56" s="632"/>
      <c r="CY56" s="632"/>
      <c r="CZ56" s="632"/>
      <c r="DA56" s="632"/>
    </row>
    <row r="57" spans="1:105" ht="20.25" customHeight="1" x14ac:dyDescent="0.2">
      <c r="A57" s="894"/>
      <c r="B57" s="639"/>
      <c r="C57" s="657"/>
      <c r="D57" s="617" t="str">
        <f>D18&amp;" (W2,10)"</f>
        <v>Suministro de electricidad, gas, vapor y aire acondicionado (CIIU 35) (W2,10)</v>
      </c>
      <c r="E57" s="612"/>
      <c r="F57" s="612"/>
      <c r="G57" s="612"/>
      <c r="H57" s="612"/>
      <c r="I57" s="612"/>
      <c r="J57" s="612"/>
      <c r="K57" s="612"/>
      <c r="L57" s="1016"/>
      <c r="M57" s="1017"/>
      <c r="N57" s="1018"/>
      <c r="O57" s="612"/>
      <c r="P57" s="612"/>
      <c r="Q57" s="1016"/>
      <c r="R57" s="1017"/>
      <c r="S57" s="1018"/>
      <c r="T57" s="612"/>
      <c r="U57" s="612"/>
      <c r="V57" s="612"/>
      <c r="W57" s="612"/>
      <c r="X57" s="615"/>
      <c r="Y57" s="872"/>
      <c r="Z57" s="872"/>
      <c r="AA57" s="1008" t="str">
        <f>D35&amp;" (W2,26)"</f>
        <v>Suministro de electricidad, gas, vapor y aire acondicionado (CIIU 35) (W2,26)</v>
      </c>
      <c r="AB57" s="1030"/>
      <c r="AC57" s="1030"/>
      <c r="AD57" s="1030"/>
      <c r="AE57" s="1030"/>
      <c r="AF57" s="1030"/>
      <c r="AG57" s="1030"/>
      <c r="AH57" s="1030"/>
      <c r="AI57" s="1030"/>
      <c r="AJ57" s="1031"/>
      <c r="AK57" s="872"/>
      <c r="AL57" s="872"/>
      <c r="AM57" s="619"/>
      <c r="AN57" s="612"/>
      <c r="AO57" s="612"/>
      <c r="AP57" s="612"/>
      <c r="AQ57" s="612"/>
      <c r="AR57" s="612"/>
      <c r="AS57" s="612"/>
      <c r="AT57" s="612"/>
      <c r="AU57" s="612"/>
      <c r="AV57" s="612"/>
      <c r="AW57" s="612"/>
      <c r="AX57" s="612"/>
      <c r="AY57" s="612"/>
      <c r="AZ57" s="612"/>
      <c r="BA57" s="612"/>
      <c r="BB57" s="657"/>
      <c r="BC57" s="350"/>
      <c r="BD57" s="492" t="s">
        <v>404</v>
      </c>
      <c r="BE57" s="491" t="s">
        <v>405</v>
      </c>
      <c r="BF57" s="631"/>
      <c r="BG57" s="632"/>
      <c r="BH57" s="632"/>
      <c r="BI57" s="632"/>
      <c r="BJ57" s="632"/>
      <c r="BK57" s="632"/>
      <c r="BL57" s="632"/>
      <c r="BM57" s="632"/>
      <c r="BN57" s="632"/>
      <c r="BO57" s="632"/>
      <c r="BP57" s="632"/>
      <c r="BQ57" s="632"/>
      <c r="BR57" s="632"/>
      <c r="BS57" s="632"/>
      <c r="BT57" s="632"/>
      <c r="BU57" s="632"/>
      <c r="BV57" s="632"/>
      <c r="BW57" s="632"/>
      <c r="BX57" s="632"/>
      <c r="BY57" s="632"/>
      <c r="BZ57" s="632"/>
      <c r="CA57" s="632"/>
      <c r="CB57" s="632"/>
      <c r="CC57" s="632"/>
      <c r="CD57" s="632"/>
      <c r="CE57" s="632"/>
      <c r="CF57" s="632"/>
      <c r="CG57" s="632"/>
      <c r="CH57" s="632"/>
      <c r="CI57" s="632"/>
      <c r="CJ57" s="632"/>
      <c r="CK57" s="632"/>
      <c r="CL57" s="632"/>
      <c r="CM57" s="632"/>
      <c r="CN57" s="632"/>
      <c r="CO57" s="632"/>
      <c r="CP57" s="632"/>
      <c r="CQ57" s="632"/>
      <c r="CR57" s="632"/>
      <c r="CS57" s="632"/>
      <c r="CT57" s="632"/>
      <c r="CU57" s="632"/>
      <c r="CV57" s="632"/>
      <c r="CW57" s="632"/>
      <c r="CX57" s="632"/>
      <c r="CY57" s="632"/>
      <c r="CZ57" s="632"/>
      <c r="DA57" s="632"/>
    </row>
    <row r="58" spans="1:105" ht="6.6" customHeight="1" x14ac:dyDescent="0.2">
      <c r="A58" s="894"/>
      <c r="B58" s="639"/>
      <c r="C58" s="657"/>
      <c r="D58" s="627"/>
      <c r="E58" s="612"/>
      <c r="F58" s="1013" t="str">
        <f>D24&amp;" - "&amp;D25&amp;"  =(W2,16) - (W2,17)"</f>
        <v>Importaciones de agua - Exportaciones de agua  =(W2,16) - (W2,17)</v>
      </c>
      <c r="G58" s="1014"/>
      <c r="H58" s="1015"/>
      <c r="I58" s="612"/>
      <c r="J58" s="612"/>
      <c r="K58" s="612"/>
      <c r="L58" s="612"/>
      <c r="M58" s="612"/>
      <c r="N58" s="612"/>
      <c r="O58" s="612"/>
      <c r="P58" s="612"/>
      <c r="Q58" s="612"/>
      <c r="R58" s="612"/>
      <c r="S58" s="612"/>
      <c r="T58" s="612"/>
      <c r="U58" s="612"/>
      <c r="V58" s="612"/>
      <c r="W58" s="612"/>
      <c r="X58" s="615"/>
      <c r="Y58" s="872"/>
      <c r="Z58" s="633"/>
      <c r="AB58" s="1035"/>
      <c r="AC58" s="1035"/>
      <c r="AD58" s="1035"/>
      <c r="AE58" s="1035"/>
      <c r="AF58" s="1035"/>
      <c r="AG58" s="1035"/>
      <c r="AH58" s="1035"/>
      <c r="AI58" s="1035"/>
      <c r="AJ58" s="1035"/>
      <c r="AK58" s="872"/>
      <c r="AL58" s="872"/>
      <c r="AM58" s="619"/>
      <c r="AN58" s="612"/>
      <c r="AO58" s="612"/>
      <c r="AP58" s="612"/>
      <c r="AQ58" s="612"/>
      <c r="AR58" s="612"/>
      <c r="AS58" s="612"/>
      <c r="AT58" s="612"/>
      <c r="AU58" s="612"/>
      <c r="AV58" s="612"/>
      <c r="AW58" s="612"/>
      <c r="AX58" s="612"/>
      <c r="AY58" s="612"/>
      <c r="AZ58" s="612"/>
      <c r="BA58" s="612"/>
      <c r="BB58" s="657"/>
      <c r="BC58" s="350"/>
      <c r="BD58" s="490" t="s">
        <v>394</v>
      </c>
      <c r="BE58" s="491" t="s">
        <v>395</v>
      </c>
      <c r="BF58" s="631"/>
      <c r="BG58" s="632"/>
      <c r="BH58" s="632"/>
      <c r="BI58" s="632"/>
      <c r="BJ58" s="632"/>
      <c r="BK58" s="632"/>
      <c r="BL58" s="632"/>
      <c r="BM58" s="632"/>
      <c r="BN58" s="632"/>
      <c r="BO58" s="632"/>
      <c r="BP58" s="632"/>
      <c r="BQ58" s="632"/>
      <c r="BR58" s="632"/>
      <c r="BS58" s="632"/>
      <c r="BT58" s="632"/>
      <c r="BU58" s="632"/>
      <c r="BV58" s="632"/>
      <c r="BW58" s="632"/>
      <c r="BX58" s="632"/>
      <c r="BY58" s="632"/>
      <c r="BZ58" s="632"/>
      <c r="CA58" s="632"/>
      <c r="CB58" s="632"/>
      <c r="CC58" s="632"/>
      <c r="CD58" s="632"/>
      <c r="CE58" s="632"/>
      <c r="CF58" s="632"/>
      <c r="CG58" s="632"/>
      <c r="CH58" s="632"/>
      <c r="CI58" s="632"/>
      <c r="CJ58" s="632"/>
      <c r="CK58" s="632"/>
      <c r="CL58" s="632"/>
      <c r="CM58" s="632"/>
      <c r="CN58" s="632"/>
      <c r="CO58" s="632"/>
      <c r="CP58" s="632"/>
      <c r="CQ58" s="632"/>
      <c r="CR58" s="632"/>
      <c r="CS58" s="632"/>
      <c r="CT58" s="632"/>
      <c r="CU58" s="632"/>
      <c r="CV58" s="632"/>
      <c r="CW58" s="632"/>
      <c r="CX58" s="632"/>
      <c r="CY58" s="632"/>
      <c r="CZ58" s="632"/>
      <c r="DA58" s="632"/>
    </row>
    <row r="59" spans="1:105" ht="15.6" customHeight="1" x14ac:dyDescent="0.2">
      <c r="A59" s="894"/>
      <c r="B59" s="639"/>
      <c r="C59" s="657"/>
      <c r="D59" s="617" t="str">
        <f>D20&amp;" (W2,12)"</f>
        <v>Construcción (CIIU 41-43) (W2,12)</v>
      </c>
      <c r="E59" s="612"/>
      <c r="F59" s="1021"/>
      <c r="G59" s="1022"/>
      <c r="H59" s="1023"/>
      <c r="I59" s="612"/>
      <c r="J59" s="612"/>
      <c r="K59" s="612"/>
      <c r="L59" s="612"/>
      <c r="M59" s="612"/>
      <c r="N59" s="1013" t="str">
        <f>D27&amp;" (W2,19)"</f>
        <v>Pérdidas durante el transporte  (W2,19)</v>
      </c>
      <c r="O59" s="1014"/>
      <c r="P59" s="1015"/>
      <c r="Q59" s="612"/>
      <c r="R59" s="612"/>
      <c r="S59" s="612"/>
      <c r="T59" s="612"/>
      <c r="U59" s="612"/>
      <c r="V59" s="612"/>
      <c r="W59" s="612"/>
      <c r="X59" s="615"/>
      <c r="Y59" s="872"/>
      <c r="Z59" s="633"/>
      <c r="AA59" s="1008" t="str">
        <f>D37&amp;" (W2,28)"</f>
        <v>Construcción (CIIU 41-43) (W2,28)</v>
      </c>
      <c r="AB59" s="1030"/>
      <c r="AC59" s="1030"/>
      <c r="AD59" s="1030"/>
      <c r="AE59" s="1030"/>
      <c r="AF59" s="1030"/>
      <c r="AG59" s="1030"/>
      <c r="AH59" s="1030"/>
      <c r="AI59" s="1030"/>
      <c r="AJ59" s="1031"/>
      <c r="AK59" s="872"/>
      <c r="AL59" s="872"/>
      <c r="AM59" s="619"/>
      <c r="AN59" s="612"/>
      <c r="AO59" s="612"/>
      <c r="AP59" s="612"/>
      <c r="AQ59" s="612"/>
      <c r="AR59" s="612"/>
      <c r="AS59" s="612"/>
      <c r="AT59" s="612"/>
      <c r="AU59" s="612"/>
      <c r="AV59" s="612"/>
      <c r="AW59" s="612"/>
      <c r="AX59" s="612"/>
      <c r="AY59" s="612"/>
      <c r="AZ59" s="612"/>
      <c r="BA59" s="612"/>
      <c r="BB59" s="657"/>
      <c r="BC59" s="350"/>
      <c r="BD59" s="490" t="s">
        <v>398</v>
      </c>
      <c r="BE59" s="491" t="s">
        <v>399</v>
      </c>
      <c r="BF59" s="631"/>
      <c r="BG59" s="632"/>
      <c r="BH59" s="632"/>
      <c r="BI59" s="632"/>
      <c r="BJ59" s="632"/>
      <c r="BK59" s="632"/>
      <c r="BL59" s="632"/>
      <c r="BM59" s="632"/>
      <c r="BN59" s="632"/>
      <c r="BO59" s="632"/>
      <c r="BP59" s="632"/>
      <c r="BQ59" s="632"/>
      <c r="BR59" s="632"/>
      <c r="BS59" s="632"/>
      <c r="BT59" s="632"/>
      <c r="BU59" s="632"/>
      <c r="BV59" s="632"/>
      <c r="BW59" s="632"/>
      <c r="BX59" s="632"/>
      <c r="BY59" s="632"/>
      <c r="BZ59" s="632"/>
      <c r="CA59" s="632"/>
      <c r="CB59" s="632"/>
      <c r="CC59" s="632"/>
      <c r="CD59" s="632"/>
      <c r="CE59" s="632"/>
      <c r="CF59" s="632"/>
      <c r="CG59" s="632"/>
      <c r="CH59" s="632"/>
      <c r="CI59" s="632"/>
      <c r="CJ59" s="632"/>
      <c r="CK59" s="632"/>
      <c r="CL59" s="632"/>
      <c r="CM59" s="632"/>
      <c r="CN59" s="632"/>
      <c r="CO59" s="632"/>
      <c r="CP59" s="632"/>
      <c r="CQ59" s="632"/>
      <c r="CR59" s="632"/>
      <c r="CS59" s="632"/>
      <c r="CT59" s="632"/>
      <c r="CU59" s="632"/>
      <c r="CV59" s="632"/>
      <c r="CW59" s="632"/>
      <c r="CX59" s="632"/>
      <c r="CY59" s="632"/>
      <c r="CZ59" s="632"/>
      <c r="DA59" s="632"/>
    </row>
    <row r="60" spans="1:105" ht="6.6" customHeight="1" x14ac:dyDescent="0.2">
      <c r="A60" s="894"/>
      <c r="B60" s="639"/>
      <c r="C60" s="657"/>
      <c r="D60" s="627"/>
      <c r="E60" s="612"/>
      <c r="F60" s="1032"/>
      <c r="G60" s="1033"/>
      <c r="H60" s="1034"/>
      <c r="I60" s="612"/>
      <c r="J60" s="612"/>
      <c r="K60" s="612"/>
      <c r="L60" s="612"/>
      <c r="M60" s="612"/>
      <c r="N60" s="1016"/>
      <c r="O60" s="1017"/>
      <c r="P60" s="1018"/>
      <c r="Q60" s="612"/>
      <c r="R60" s="612"/>
      <c r="S60" s="612"/>
      <c r="T60" s="612"/>
      <c r="U60" s="612"/>
      <c r="V60" s="612"/>
      <c r="W60" s="612"/>
      <c r="X60" s="615"/>
      <c r="Y60" s="616"/>
      <c r="Z60" s="633"/>
      <c r="AA60" s="633"/>
      <c r="AB60" s="633"/>
      <c r="AC60" s="612"/>
      <c r="AD60" s="612"/>
      <c r="AE60" s="619"/>
      <c r="AF60" s="619"/>
      <c r="AG60" s="619"/>
      <c r="AH60" s="872"/>
      <c r="AI60" s="872"/>
      <c r="AJ60" s="872"/>
      <c r="AK60" s="872"/>
      <c r="AL60" s="872"/>
      <c r="AM60" s="619"/>
      <c r="AN60" s="612"/>
      <c r="AO60" s="612"/>
      <c r="AP60" s="612"/>
      <c r="AQ60" s="612"/>
      <c r="AR60" s="612"/>
      <c r="AS60" s="612"/>
      <c r="AT60" s="612"/>
      <c r="AU60" s="612"/>
      <c r="AV60" s="612"/>
      <c r="AW60" s="612"/>
      <c r="AX60" s="612"/>
      <c r="AY60" s="612"/>
      <c r="AZ60" s="612"/>
      <c r="BA60" s="612"/>
      <c r="BB60" s="657"/>
      <c r="BC60" s="350"/>
      <c r="BD60" s="492" t="s">
        <v>401</v>
      </c>
      <c r="BE60" s="491" t="s">
        <v>402</v>
      </c>
      <c r="BF60" s="631"/>
      <c r="BG60" s="632"/>
      <c r="BH60" s="632"/>
      <c r="BI60" s="632"/>
      <c r="BJ60" s="632"/>
      <c r="BK60" s="632"/>
      <c r="BL60" s="632"/>
      <c r="BM60" s="632"/>
      <c r="BN60" s="632"/>
      <c r="BO60" s="632"/>
      <c r="BP60" s="632"/>
      <c r="BQ60" s="632"/>
      <c r="BR60" s="632"/>
      <c r="BS60" s="632"/>
      <c r="BT60" s="632"/>
      <c r="BU60" s="632"/>
      <c r="BV60" s="632"/>
      <c r="BW60" s="632"/>
      <c r="BX60" s="632"/>
      <c r="BY60" s="632"/>
      <c r="BZ60" s="632"/>
      <c r="CA60" s="632"/>
      <c r="CB60" s="632"/>
      <c r="CC60" s="632"/>
      <c r="CD60" s="632"/>
      <c r="CE60" s="632"/>
      <c r="CF60" s="632"/>
      <c r="CG60" s="632"/>
      <c r="CH60" s="632"/>
      <c r="CI60" s="632"/>
      <c r="CJ60" s="632"/>
      <c r="CK60" s="632"/>
      <c r="CL60" s="632"/>
      <c r="CM60" s="632"/>
      <c r="CN60" s="632"/>
      <c r="CO60" s="632"/>
      <c r="CP60" s="632"/>
      <c r="CQ60" s="632"/>
      <c r="CR60" s="632"/>
      <c r="CS60" s="632"/>
      <c r="CT60" s="632"/>
      <c r="CU60" s="632"/>
      <c r="CV60" s="632"/>
      <c r="CW60" s="632"/>
      <c r="CX60" s="632"/>
      <c r="CY60" s="632"/>
      <c r="CZ60" s="632"/>
      <c r="DA60" s="632"/>
    </row>
    <row r="61" spans="1:105" ht="16.350000000000001" customHeight="1" x14ac:dyDescent="0.2">
      <c r="A61" s="894"/>
      <c r="B61" s="634"/>
      <c r="C61" s="635"/>
      <c r="D61" s="617" t="str">
        <f>D21&amp;" (W2,13)"</f>
        <v>Otras actividades económicas (W2,13)</v>
      </c>
      <c r="E61" s="612"/>
      <c r="F61" s="612"/>
      <c r="G61" s="612"/>
      <c r="H61" s="612"/>
      <c r="I61" s="612"/>
      <c r="J61" s="612"/>
      <c r="K61" s="612"/>
      <c r="L61" s="612"/>
      <c r="M61" s="612"/>
      <c r="N61" s="612"/>
      <c r="O61" s="612"/>
      <c r="P61" s="612"/>
      <c r="Q61" s="612"/>
      <c r="R61" s="612"/>
      <c r="S61" s="612"/>
      <c r="T61" s="612"/>
      <c r="U61" s="612"/>
      <c r="V61" s="612"/>
      <c r="W61" s="612"/>
      <c r="X61" s="612"/>
      <c r="Y61" s="615"/>
      <c r="Z61" s="612"/>
      <c r="AA61" s="1008" t="str">
        <f>D38&amp;" (W2,29)"</f>
        <v>Otras actividades económicas (W2,29)</v>
      </c>
      <c r="AB61" s="1009"/>
      <c r="AC61" s="1009"/>
      <c r="AD61" s="1009"/>
      <c r="AE61" s="1009"/>
      <c r="AF61" s="1009"/>
      <c r="AG61" s="1009"/>
      <c r="AH61" s="1009"/>
      <c r="AI61" s="1009"/>
      <c r="AJ61" s="1010"/>
      <c r="AK61" s="619"/>
      <c r="AL61" s="619"/>
      <c r="AM61" s="619"/>
      <c r="AN61" s="615"/>
      <c r="AO61" s="615"/>
      <c r="AP61" s="615"/>
      <c r="AQ61" s="615"/>
      <c r="AR61" s="615"/>
      <c r="AS61" s="615"/>
      <c r="AT61" s="615"/>
      <c r="AU61" s="615"/>
      <c r="AV61" s="615"/>
      <c r="AW61" s="615"/>
      <c r="AX61" s="615"/>
      <c r="AY61" s="615"/>
      <c r="AZ61" s="615"/>
      <c r="BA61" s="615"/>
      <c r="BB61" s="636"/>
      <c r="BC61" s="350"/>
      <c r="BD61" s="492" t="s">
        <v>404</v>
      </c>
      <c r="BE61" s="491" t="s">
        <v>405</v>
      </c>
      <c r="BF61" s="631"/>
      <c r="BG61" s="632"/>
      <c r="BH61" s="632"/>
      <c r="BI61" s="632"/>
      <c r="BJ61" s="632"/>
      <c r="BK61" s="632"/>
      <c r="BL61" s="632"/>
      <c r="BM61" s="632"/>
      <c r="BN61" s="632"/>
      <c r="BO61" s="632"/>
      <c r="BP61" s="632"/>
      <c r="BQ61" s="632"/>
      <c r="BR61" s="632"/>
      <c r="BS61" s="632"/>
      <c r="BT61" s="632"/>
      <c r="BU61" s="632"/>
      <c r="BV61" s="632"/>
      <c r="BW61" s="632"/>
      <c r="BX61" s="632"/>
      <c r="BY61" s="632"/>
      <c r="BZ61" s="632"/>
      <c r="CA61" s="632"/>
      <c r="CB61" s="632"/>
      <c r="CC61" s="632"/>
      <c r="CD61" s="632"/>
      <c r="CE61" s="632"/>
      <c r="CF61" s="632"/>
      <c r="CG61" s="632"/>
      <c r="CH61" s="632"/>
      <c r="CI61" s="632"/>
      <c r="CJ61" s="632"/>
      <c r="CK61" s="632"/>
      <c r="CL61" s="632"/>
      <c r="CM61" s="632"/>
      <c r="CN61" s="632"/>
      <c r="CO61" s="632"/>
      <c r="CP61" s="632"/>
      <c r="CQ61" s="632"/>
      <c r="CR61" s="632"/>
      <c r="CS61" s="632"/>
      <c r="CT61" s="632"/>
      <c r="CU61" s="632"/>
      <c r="CV61" s="632"/>
      <c r="CW61" s="632"/>
      <c r="CX61" s="632"/>
      <c r="CY61" s="632"/>
      <c r="CZ61" s="632"/>
      <c r="DA61" s="632"/>
    </row>
    <row r="62" spans="1:105" ht="24" customHeight="1" x14ac:dyDescent="0.25">
      <c r="A62" s="894"/>
      <c r="B62" s="308">
        <v>3</v>
      </c>
      <c r="C62" s="472" t="s">
        <v>379</v>
      </c>
      <c r="D62" s="637"/>
      <c r="E62" s="472"/>
      <c r="F62" s="347"/>
      <c r="G62" s="474"/>
      <c r="H62" s="475"/>
      <c r="I62" s="476"/>
      <c r="J62" s="476"/>
      <c r="K62" s="476"/>
      <c r="L62" s="476"/>
      <c r="M62" s="476"/>
      <c r="N62" s="476"/>
      <c r="O62" s="476"/>
      <c r="P62" s="475"/>
      <c r="Q62" s="476"/>
      <c r="R62" s="475"/>
      <c r="S62" s="476"/>
      <c r="T62" s="475"/>
      <c r="U62" s="476"/>
      <c r="V62" s="475"/>
      <c r="W62" s="474"/>
      <c r="X62" s="475"/>
      <c r="Y62" s="474"/>
      <c r="Z62" s="475"/>
      <c r="AA62" s="474"/>
      <c r="AB62" s="475"/>
      <c r="AC62" s="474"/>
      <c r="AD62" s="475"/>
      <c r="AE62" s="474"/>
      <c r="AF62" s="638"/>
      <c r="AG62" s="474"/>
      <c r="AH62" s="475"/>
      <c r="AI62" s="476"/>
      <c r="AJ62" s="475"/>
      <c r="AK62" s="474"/>
      <c r="AL62" s="475"/>
      <c r="AM62" s="474"/>
      <c r="AN62" s="475"/>
      <c r="AO62" s="537"/>
      <c r="AP62" s="537"/>
      <c r="AQ62" s="537"/>
      <c r="AR62" s="537"/>
      <c r="AS62" s="537"/>
      <c r="AT62" s="536"/>
      <c r="AU62" s="663"/>
      <c r="AV62" s="537"/>
      <c r="AW62" s="537"/>
      <c r="AX62" s="536"/>
      <c r="AY62" s="663"/>
      <c r="AZ62" s="536"/>
      <c r="BA62" s="663"/>
      <c r="BB62" s="663"/>
      <c r="BC62" s="350"/>
      <c r="BD62" s="639"/>
      <c r="BE62" s="639"/>
      <c r="BF62" s="631"/>
      <c r="BG62" s="632"/>
      <c r="BH62" s="632"/>
      <c r="BI62" s="632"/>
      <c r="BJ62" s="632"/>
      <c r="BK62" s="632"/>
      <c r="BL62" s="632"/>
      <c r="BM62" s="632"/>
      <c r="BN62" s="632"/>
      <c r="BO62" s="632"/>
      <c r="BP62" s="632"/>
      <c r="BQ62" s="632"/>
      <c r="BR62" s="632"/>
      <c r="BS62" s="632"/>
      <c r="BT62" s="632"/>
      <c r="BU62" s="632"/>
      <c r="BV62" s="632"/>
      <c r="BW62" s="632"/>
      <c r="BX62" s="632"/>
      <c r="BY62" s="632"/>
      <c r="BZ62" s="632"/>
      <c r="CA62" s="632"/>
      <c r="CB62" s="632"/>
      <c r="CC62" s="632"/>
      <c r="CD62" s="632"/>
      <c r="CE62" s="632"/>
      <c r="CF62" s="632"/>
      <c r="CG62" s="632"/>
      <c r="CH62" s="632"/>
      <c r="CI62" s="632"/>
      <c r="CJ62" s="632"/>
      <c r="CK62" s="632"/>
      <c r="CL62" s="632"/>
      <c r="CM62" s="632"/>
      <c r="CN62" s="632"/>
      <c r="CO62" s="632"/>
      <c r="CP62" s="632"/>
      <c r="CQ62" s="632"/>
      <c r="CR62" s="632"/>
      <c r="CS62" s="632"/>
      <c r="CT62" s="632"/>
      <c r="CU62" s="632"/>
      <c r="CV62" s="632"/>
      <c r="CW62" s="632"/>
      <c r="CX62" s="632"/>
      <c r="CY62" s="632"/>
      <c r="CZ62" s="632"/>
      <c r="DA62" s="632"/>
    </row>
    <row r="63" spans="1:105" ht="14.25" customHeight="1" x14ac:dyDescent="0.25">
      <c r="A63" s="894"/>
      <c r="C63" s="640"/>
      <c r="D63" s="640"/>
      <c r="E63" s="641"/>
      <c r="F63" s="642"/>
      <c r="G63" s="520"/>
      <c r="H63" s="519"/>
      <c r="I63" s="521"/>
      <c r="J63" s="521"/>
      <c r="K63" s="521"/>
      <c r="L63" s="521"/>
      <c r="M63" s="521"/>
      <c r="N63" s="521"/>
      <c r="O63" s="521"/>
      <c r="P63" s="519"/>
      <c r="Q63" s="521"/>
      <c r="R63" s="519"/>
      <c r="S63" s="521"/>
      <c r="T63" s="519"/>
      <c r="U63" s="521"/>
      <c r="V63" s="519"/>
      <c r="W63" s="520"/>
      <c r="X63" s="519"/>
      <c r="Y63" s="520"/>
      <c r="Z63" s="519"/>
      <c r="AA63" s="520"/>
      <c r="AB63" s="519"/>
      <c r="AC63" s="520"/>
      <c r="AD63" s="519"/>
      <c r="AE63" s="520"/>
      <c r="AF63" s="643"/>
      <c r="AG63" s="520"/>
      <c r="AH63" s="519"/>
      <c r="AI63" s="521"/>
      <c r="AJ63" s="519"/>
      <c r="AK63" s="520"/>
      <c r="AL63" s="535"/>
      <c r="AM63" s="508"/>
      <c r="AN63" s="535"/>
      <c r="AU63" s="657"/>
      <c r="AY63" s="657"/>
      <c r="BA63" s="657"/>
      <c r="BB63" s="657"/>
      <c r="BC63" s="350"/>
      <c r="BD63" s="644"/>
      <c r="BE63" s="645"/>
      <c r="BF63" s="631"/>
      <c r="BG63" s="632"/>
      <c r="BH63" s="632"/>
      <c r="BI63" s="632"/>
      <c r="BJ63" s="632"/>
      <c r="BK63" s="632"/>
      <c r="BL63" s="632"/>
      <c r="BM63" s="632"/>
      <c r="BN63" s="632"/>
      <c r="BO63" s="632"/>
      <c r="BP63" s="632"/>
      <c r="BQ63" s="632"/>
      <c r="BR63" s="632"/>
      <c r="BS63" s="632"/>
      <c r="BT63" s="632"/>
      <c r="BU63" s="632"/>
      <c r="BV63" s="632"/>
      <c r="BW63" s="632"/>
      <c r="BX63" s="632"/>
      <c r="BY63" s="632"/>
      <c r="BZ63" s="632"/>
      <c r="CA63" s="632"/>
      <c r="CB63" s="632"/>
      <c r="CC63" s="632"/>
      <c r="CD63" s="632"/>
      <c r="CE63" s="632"/>
      <c r="CF63" s="632"/>
      <c r="CG63" s="632"/>
      <c r="CH63" s="632"/>
      <c r="CI63" s="632"/>
      <c r="CJ63" s="632"/>
      <c r="CK63" s="632"/>
      <c r="CL63" s="632"/>
      <c r="CM63" s="632"/>
      <c r="CN63" s="632"/>
      <c r="CO63" s="632"/>
      <c r="CP63" s="632"/>
      <c r="CQ63" s="632"/>
      <c r="CR63" s="632"/>
      <c r="CS63" s="632"/>
      <c r="CT63" s="632"/>
      <c r="CU63" s="632"/>
      <c r="CV63" s="632"/>
      <c r="CW63" s="632"/>
      <c r="CX63" s="632"/>
      <c r="CY63" s="632"/>
      <c r="CZ63" s="632"/>
      <c r="DA63" s="632"/>
    </row>
    <row r="64" spans="1:105" ht="24" customHeight="1" x14ac:dyDescent="0.2">
      <c r="A64" s="894"/>
      <c r="B64" s="646"/>
      <c r="C64" s="647" t="s">
        <v>384</v>
      </c>
      <c r="D64" s="1038" t="s">
        <v>385</v>
      </c>
      <c r="E64" s="1039"/>
      <c r="F64" s="1039"/>
      <c r="G64" s="1039"/>
      <c r="H64" s="1039"/>
      <c r="I64" s="1039"/>
      <c r="J64" s="1039"/>
      <c r="K64" s="1039"/>
      <c r="L64" s="1039"/>
      <c r="M64" s="1039"/>
      <c r="N64" s="1039"/>
      <c r="O64" s="1039"/>
      <c r="P64" s="1039"/>
      <c r="Q64" s="1039"/>
      <c r="R64" s="1039"/>
      <c r="S64" s="1039"/>
      <c r="T64" s="1039"/>
      <c r="U64" s="1039"/>
      <c r="V64" s="1039"/>
      <c r="W64" s="1039"/>
      <c r="X64" s="1039"/>
      <c r="Y64" s="1039"/>
      <c r="Z64" s="1039"/>
      <c r="AA64" s="1039"/>
      <c r="AB64" s="1039"/>
      <c r="AC64" s="1039"/>
      <c r="AD64" s="1039"/>
      <c r="AE64" s="1039"/>
      <c r="AF64" s="1039"/>
      <c r="AG64" s="1039"/>
      <c r="AH64" s="1039"/>
      <c r="AI64" s="1039"/>
      <c r="AJ64" s="1039"/>
      <c r="AK64" s="1039"/>
      <c r="AL64" s="1039"/>
      <c r="AM64" s="1039"/>
      <c r="AN64" s="1039"/>
      <c r="AO64" s="1039"/>
      <c r="AP64" s="1039"/>
      <c r="AQ64" s="1039"/>
      <c r="AR64" s="1039"/>
      <c r="AS64" s="1039"/>
      <c r="AT64" s="1039"/>
      <c r="AU64" s="1039"/>
      <c r="AV64" s="1039"/>
      <c r="AW64" s="1039"/>
      <c r="AX64" s="1039"/>
      <c r="AY64" s="1039"/>
      <c r="AZ64" s="1039"/>
      <c r="BA64" s="1039"/>
      <c r="BB64" s="1040"/>
      <c r="BC64" s="350"/>
      <c r="BD64" s="644"/>
      <c r="BE64" s="645"/>
      <c r="BF64" s="631"/>
      <c r="BG64" s="632"/>
      <c r="BH64" s="632"/>
      <c r="BI64" s="632"/>
      <c r="BJ64" s="632"/>
      <c r="BK64" s="632"/>
      <c r="BL64" s="632"/>
      <c r="BM64" s="632"/>
      <c r="BN64" s="632"/>
      <c r="BO64" s="632"/>
      <c r="BP64" s="632"/>
      <c r="BQ64" s="632"/>
      <c r="BR64" s="632"/>
      <c r="BS64" s="632"/>
      <c r="BT64" s="632"/>
      <c r="BU64" s="632"/>
      <c r="BV64" s="632"/>
      <c r="BW64" s="632"/>
      <c r="BX64" s="632"/>
      <c r="BY64" s="632"/>
      <c r="BZ64" s="632"/>
      <c r="CA64" s="632"/>
      <c r="CB64" s="632"/>
      <c r="CC64" s="632"/>
      <c r="CD64" s="632"/>
      <c r="CE64" s="632"/>
      <c r="CF64" s="632"/>
      <c r="CG64" s="632"/>
      <c r="CH64" s="632"/>
      <c r="CI64" s="632"/>
      <c r="CJ64" s="632"/>
      <c r="CK64" s="632"/>
      <c r="CL64" s="632"/>
      <c r="CM64" s="632"/>
      <c r="CN64" s="632"/>
      <c r="CO64" s="632"/>
      <c r="CP64" s="632"/>
      <c r="CQ64" s="632"/>
      <c r="CR64" s="632"/>
      <c r="CS64" s="632"/>
      <c r="CT64" s="632"/>
      <c r="CU64" s="632"/>
      <c r="CV64" s="632"/>
      <c r="CW64" s="632"/>
      <c r="CX64" s="632"/>
      <c r="CY64" s="632"/>
      <c r="CZ64" s="632"/>
      <c r="DA64" s="632"/>
    </row>
    <row r="65" spans="1:144" s="400" customFormat="1" ht="20.100000000000001" customHeight="1" x14ac:dyDescent="0.25">
      <c r="A65" s="895">
        <v>1</v>
      </c>
      <c r="B65" s="648">
        <v>6460</v>
      </c>
      <c r="C65" s="649" t="s">
        <v>72</v>
      </c>
      <c r="D65" s="975" t="s">
        <v>614</v>
      </c>
      <c r="E65" s="976"/>
      <c r="F65" s="976"/>
      <c r="G65" s="976"/>
      <c r="H65" s="976"/>
      <c r="I65" s="976"/>
      <c r="J65" s="976"/>
      <c r="K65" s="976"/>
      <c r="L65" s="976"/>
      <c r="M65" s="976"/>
      <c r="N65" s="976"/>
      <c r="O65" s="976"/>
      <c r="P65" s="976"/>
      <c r="Q65" s="976"/>
      <c r="R65" s="976"/>
      <c r="S65" s="976"/>
      <c r="T65" s="976"/>
      <c r="U65" s="976"/>
      <c r="V65" s="976"/>
      <c r="W65" s="976"/>
      <c r="X65" s="976"/>
      <c r="Y65" s="976"/>
      <c r="Z65" s="976"/>
      <c r="AA65" s="976"/>
      <c r="AB65" s="976"/>
      <c r="AC65" s="976"/>
      <c r="AD65" s="976"/>
      <c r="AE65" s="976"/>
      <c r="AF65" s="976"/>
      <c r="AG65" s="976"/>
      <c r="AH65" s="976"/>
      <c r="AI65" s="976"/>
      <c r="AJ65" s="976"/>
      <c r="AK65" s="976"/>
      <c r="AL65" s="976"/>
      <c r="AM65" s="976"/>
      <c r="AN65" s="976"/>
      <c r="AO65" s="976"/>
      <c r="AP65" s="976"/>
      <c r="AQ65" s="976"/>
      <c r="AR65" s="976"/>
      <c r="AS65" s="976"/>
      <c r="AT65" s="976"/>
      <c r="AU65" s="976"/>
      <c r="AV65" s="976"/>
      <c r="AW65" s="976"/>
      <c r="AX65" s="976"/>
      <c r="AY65" s="976"/>
      <c r="AZ65" s="976"/>
      <c r="BA65" s="976"/>
      <c r="BB65" s="977"/>
      <c r="BC65" s="654"/>
      <c r="BD65" s="650"/>
      <c r="BE65" s="645"/>
      <c r="BF65" s="631"/>
      <c r="BG65" s="632"/>
      <c r="BH65" s="632"/>
      <c r="BI65" s="632"/>
      <c r="BJ65" s="632"/>
      <c r="BK65" s="632"/>
      <c r="BL65" s="632"/>
      <c r="BM65" s="632"/>
      <c r="BN65" s="632"/>
      <c r="BO65" s="632"/>
      <c r="BP65" s="632"/>
      <c r="BQ65" s="632"/>
      <c r="BR65" s="632"/>
      <c r="BS65" s="632"/>
      <c r="BT65" s="632"/>
      <c r="BU65" s="632"/>
      <c r="BV65" s="632"/>
      <c r="BW65" s="632"/>
      <c r="BX65" s="632"/>
      <c r="BY65" s="632"/>
      <c r="BZ65" s="632"/>
      <c r="CA65" s="632"/>
      <c r="CB65" s="632"/>
      <c r="CC65" s="632"/>
      <c r="CD65" s="632"/>
      <c r="CE65" s="632"/>
      <c r="CF65" s="632"/>
      <c r="CG65" s="632"/>
      <c r="CH65" s="632"/>
      <c r="CI65" s="632"/>
      <c r="CJ65" s="632"/>
      <c r="CK65" s="632"/>
      <c r="CL65" s="632"/>
      <c r="CM65" s="632"/>
      <c r="CN65" s="632"/>
      <c r="CO65" s="632"/>
      <c r="CP65" s="632"/>
      <c r="CQ65" s="632"/>
      <c r="CR65" s="632"/>
      <c r="CS65" s="632"/>
      <c r="CT65" s="632"/>
      <c r="CU65" s="632"/>
      <c r="CV65" s="632"/>
      <c r="CW65" s="632"/>
      <c r="CX65" s="632"/>
      <c r="CY65" s="632"/>
      <c r="CZ65" s="632"/>
      <c r="DA65" s="632"/>
      <c r="DB65" s="896"/>
      <c r="DC65" s="896"/>
      <c r="DD65" s="896"/>
      <c r="DE65" s="896"/>
      <c r="DF65" s="896"/>
      <c r="DG65" s="896"/>
      <c r="DH65" s="896"/>
      <c r="DI65" s="896"/>
      <c r="DJ65" s="896"/>
      <c r="DK65" s="896"/>
      <c r="DL65" s="896"/>
      <c r="DM65" s="896"/>
      <c r="DN65" s="896"/>
      <c r="DO65" s="896"/>
      <c r="DP65" s="896"/>
      <c r="DQ65" s="896"/>
      <c r="DR65" s="896"/>
      <c r="DS65" s="896"/>
      <c r="DT65" s="896"/>
      <c r="DU65" s="896"/>
      <c r="DV65" s="896"/>
      <c r="DW65" s="896"/>
      <c r="DX65" s="896"/>
      <c r="DY65" s="896"/>
      <c r="DZ65" s="896"/>
      <c r="EA65" s="896"/>
      <c r="EB65" s="896"/>
      <c r="EC65" s="896"/>
      <c r="ED65" s="896"/>
      <c r="EE65" s="896"/>
      <c r="EF65" s="896"/>
      <c r="EG65" s="896"/>
      <c r="EH65" s="896"/>
      <c r="EI65" s="896"/>
      <c r="EJ65" s="896"/>
      <c r="EK65" s="896"/>
      <c r="EL65" s="896"/>
      <c r="EM65" s="896"/>
      <c r="EN65" s="896"/>
    </row>
    <row r="66" spans="1:144" s="400" customFormat="1" ht="35.450000000000003" customHeight="1" x14ac:dyDescent="0.25">
      <c r="A66" s="895">
        <v>1</v>
      </c>
      <c r="B66" s="648">
        <v>6461</v>
      </c>
      <c r="C66" s="651" t="s">
        <v>322</v>
      </c>
      <c r="D66" s="997" t="s">
        <v>615</v>
      </c>
      <c r="E66" s="998"/>
      <c r="F66" s="998"/>
      <c r="G66" s="998"/>
      <c r="H66" s="998"/>
      <c r="I66" s="998"/>
      <c r="J66" s="998"/>
      <c r="K66" s="998"/>
      <c r="L66" s="998"/>
      <c r="M66" s="998"/>
      <c r="N66" s="998"/>
      <c r="O66" s="998"/>
      <c r="P66" s="998"/>
      <c r="Q66" s="998"/>
      <c r="R66" s="998"/>
      <c r="S66" s="998"/>
      <c r="T66" s="998"/>
      <c r="U66" s="998"/>
      <c r="V66" s="998"/>
      <c r="W66" s="998"/>
      <c r="X66" s="998"/>
      <c r="Y66" s="998"/>
      <c r="Z66" s="998"/>
      <c r="AA66" s="998"/>
      <c r="AB66" s="998"/>
      <c r="AC66" s="998"/>
      <c r="AD66" s="998"/>
      <c r="AE66" s="998"/>
      <c r="AF66" s="998"/>
      <c r="AG66" s="998"/>
      <c r="AH66" s="998"/>
      <c r="AI66" s="998"/>
      <c r="AJ66" s="998"/>
      <c r="AK66" s="998"/>
      <c r="AL66" s="998"/>
      <c r="AM66" s="998"/>
      <c r="AN66" s="998"/>
      <c r="AO66" s="1041"/>
      <c r="AP66" s="1041"/>
      <c r="AQ66" s="1041"/>
      <c r="AR66" s="1041"/>
      <c r="AS66" s="1041"/>
      <c r="AT66" s="1041"/>
      <c r="AU66" s="1041"/>
      <c r="AV66" s="1041"/>
      <c r="AW66" s="1041"/>
      <c r="AX66" s="1041"/>
      <c r="AY66" s="1041"/>
      <c r="AZ66" s="1041"/>
      <c r="BA66" s="1041"/>
      <c r="BB66" s="1042"/>
      <c r="BC66" s="654"/>
      <c r="BD66" s="650"/>
      <c r="BE66" s="645"/>
      <c r="BF66" s="631"/>
      <c r="BG66" s="632"/>
      <c r="BH66" s="632"/>
      <c r="BI66" s="632"/>
      <c r="BJ66" s="632"/>
      <c r="BK66" s="632"/>
      <c r="BL66" s="632"/>
      <c r="BM66" s="632"/>
      <c r="BN66" s="632"/>
      <c r="BO66" s="632"/>
      <c r="BP66" s="632"/>
      <c r="BQ66" s="632"/>
      <c r="BR66" s="632"/>
      <c r="BS66" s="632"/>
      <c r="BT66" s="632"/>
      <c r="BU66" s="632"/>
      <c r="BV66" s="632"/>
      <c r="BW66" s="632"/>
      <c r="BX66" s="632"/>
      <c r="BY66" s="632"/>
      <c r="BZ66" s="632"/>
      <c r="CA66" s="632"/>
      <c r="CB66" s="632"/>
      <c r="CC66" s="632"/>
      <c r="CD66" s="632"/>
      <c r="CE66" s="632"/>
      <c r="CF66" s="632"/>
      <c r="CG66" s="632"/>
      <c r="CH66" s="632"/>
      <c r="CI66" s="632"/>
      <c r="CJ66" s="632"/>
      <c r="CK66" s="632"/>
      <c r="CL66" s="632"/>
      <c r="CM66" s="632"/>
      <c r="CN66" s="632"/>
      <c r="CO66" s="632"/>
      <c r="CP66" s="632"/>
      <c r="CQ66" s="632"/>
      <c r="CR66" s="632"/>
      <c r="CS66" s="632"/>
      <c r="CT66" s="632"/>
      <c r="CU66" s="632"/>
      <c r="CV66" s="632"/>
      <c r="CW66" s="632"/>
      <c r="CX66" s="632"/>
      <c r="CY66" s="632"/>
      <c r="CZ66" s="632"/>
      <c r="DA66" s="632"/>
      <c r="DB66" s="896"/>
      <c r="DC66" s="896"/>
      <c r="DD66" s="896"/>
      <c r="DE66" s="896"/>
      <c r="DF66" s="896"/>
      <c r="DG66" s="896"/>
      <c r="DH66" s="896"/>
      <c r="DI66" s="896"/>
      <c r="DJ66" s="896"/>
      <c r="DK66" s="896"/>
      <c r="DL66" s="896"/>
      <c r="DM66" s="896"/>
      <c r="DN66" s="896"/>
      <c r="DO66" s="896"/>
      <c r="DP66" s="896"/>
      <c r="DQ66" s="896"/>
      <c r="DR66" s="896"/>
      <c r="DS66" s="896"/>
      <c r="DT66" s="896"/>
      <c r="DU66" s="896"/>
      <c r="DV66" s="896"/>
      <c r="DW66" s="896"/>
      <c r="DX66" s="896"/>
      <c r="DY66" s="896"/>
      <c r="DZ66" s="896"/>
      <c r="EA66" s="896"/>
      <c r="EB66" s="896"/>
      <c r="EC66" s="896"/>
      <c r="ED66" s="896"/>
      <c r="EE66" s="896"/>
      <c r="EF66" s="896"/>
      <c r="EG66" s="896"/>
      <c r="EH66" s="896"/>
      <c r="EI66" s="896"/>
      <c r="EJ66" s="896"/>
      <c r="EK66" s="896"/>
      <c r="EL66" s="896"/>
      <c r="EM66" s="896"/>
      <c r="EN66" s="896"/>
    </row>
    <row r="67" spans="1:144" s="400" customFormat="1" ht="33.6" customHeight="1" x14ac:dyDescent="0.25">
      <c r="A67" s="895">
        <v>0</v>
      </c>
      <c r="B67" s="648">
        <v>6462</v>
      </c>
      <c r="C67" s="651" t="s">
        <v>332</v>
      </c>
      <c r="D67" s="997" t="s">
        <v>616</v>
      </c>
      <c r="E67" s="1043"/>
      <c r="F67" s="1043"/>
      <c r="G67" s="1043"/>
      <c r="H67" s="1043"/>
      <c r="I67" s="1043"/>
      <c r="J67" s="1043"/>
      <c r="K67" s="1043"/>
      <c r="L67" s="1043"/>
      <c r="M67" s="1043"/>
      <c r="N67" s="1043"/>
      <c r="O67" s="1043"/>
      <c r="P67" s="1043"/>
      <c r="Q67" s="1043"/>
      <c r="R67" s="1043"/>
      <c r="S67" s="1043"/>
      <c r="T67" s="1043"/>
      <c r="U67" s="1043"/>
      <c r="V67" s="1043"/>
      <c r="W67" s="1043"/>
      <c r="X67" s="1043"/>
      <c r="Y67" s="1043"/>
      <c r="Z67" s="1043"/>
      <c r="AA67" s="1043"/>
      <c r="AB67" s="1043"/>
      <c r="AC67" s="1043"/>
      <c r="AD67" s="1043"/>
      <c r="AE67" s="1043"/>
      <c r="AF67" s="1043"/>
      <c r="AG67" s="1043"/>
      <c r="AH67" s="1043"/>
      <c r="AI67" s="1043"/>
      <c r="AJ67" s="1043"/>
      <c r="AK67" s="1043"/>
      <c r="AL67" s="1043"/>
      <c r="AM67" s="1043"/>
      <c r="AN67" s="1043"/>
      <c r="AO67" s="1044"/>
      <c r="AP67" s="1044"/>
      <c r="AQ67" s="1044"/>
      <c r="AR67" s="1044"/>
      <c r="AS67" s="1044"/>
      <c r="AT67" s="1044"/>
      <c r="AU67" s="1044"/>
      <c r="AV67" s="1044"/>
      <c r="AW67" s="1044"/>
      <c r="AX67" s="1044"/>
      <c r="AY67" s="1044"/>
      <c r="AZ67" s="1044"/>
      <c r="BA67" s="1044"/>
      <c r="BB67" s="1045"/>
      <c r="BC67" s="654"/>
      <c r="BD67" s="650"/>
      <c r="BE67" s="645"/>
      <c r="BF67" s="631"/>
      <c r="BG67" s="632"/>
      <c r="BH67" s="632"/>
      <c r="BI67" s="632"/>
      <c r="BJ67" s="632"/>
      <c r="BK67" s="632"/>
      <c r="BL67" s="632"/>
      <c r="BM67" s="632"/>
      <c r="BN67" s="632"/>
      <c r="BO67" s="632"/>
      <c r="BP67" s="632"/>
      <c r="BQ67" s="632"/>
      <c r="BR67" s="632"/>
      <c r="BS67" s="632"/>
      <c r="BT67" s="632"/>
      <c r="BU67" s="632"/>
      <c r="BV67" s="632"/>
      <c r="BW67" s="632"/>
      <c r="BX67" s="632"/>
      <c r="BY67" s="632"/>
      <c r="BZ67" s="632"/>
      <c r="CA67" s="632"/>
      <c r="CB67" s="632"/>
      <c r="CC67" s="632"/>
      <c r="CD67" s="632"/>
      <c r="CE67" s="632"/>
      <c r="CF67" s="632"/>
      <c r="CG67" s="632"/>
      <c r="CH67" s="632"/>
      <c r="CI67" s="632"/>
      <c r="CJ67" s="632"/>
      <c r="CK67" s="632"/>
      <c r="CL67" s="632"/>
      <c r="CM67" s="632"/>
      <c r="CN67" s="632"/>
      <c r="CO67" s="632"/>
      <c r="CP67" s="632"/>
      <c r="CQ67" s="632"/>
      <c r="CR67" s="632"/>
      <c r="CS67" s="632"/>
      <c r="CT67" s="632"/>
      <c r="CU67" s="632"/>
      <c r="CV67" s="632"/>
      <c r="CW67" s="632"/>
      <c r="CX67" s="632"/>
      <c r="CY67" s="632"/>
      <c r="CZ67" s="632"/>
      <c r="DA67" s="632"/>
      <c r="DB67" s="896"/>
      <c r="DC67" s="896"/>
      <c r="DD67" s="896"/>
      <c r="DE67" s="896"/>
      <c r="DF67" s="896"/>
      <c r="DG67" s="896"/>
      <c r="DH67" s="896"/>
      <c r="DI67" s="896"/>
      <c r="DJ67" s="896"/>
      <c r="DK67" s="896"/>
      <c r="DL67" s="896"/>
      <c r="DM67" s="896"/>
      <c r="DN67" s="896"/>
      <c r="DO67" s="896"/>
      <c r="DP67" s="896"/>
      <c r="DQ67" s="896"/>
      <c r="DR67" s="896"/>
      <c r="DS67" s="896"/>
      <c r="DT67" s="896"/>
      <c r="DU67" s="896"/>
      <c r="DV67" s="896"/>
      <c r="DW67" s="896"/>
      <c r="DX67" s="896"/>
      <c r="DY67" s="896"/>
      <c r="DZ67" s="896"/>
      <c r="EA67" s="896"/>
      <c r="EB67" s="896"/>
      <c r="EC67" s="896"/>
      <c r="ED67" s="896"/>
      <c r="EE67" s="896"/>
      <c r="EF67" s="896"/>
      <c r="EG67" s="896"/>
      <c r="EH67" s="896"/>
      <c r="EI67" s="896"/>
      <c r="EJ67" s="896"/>
      <c r="EK67" s="896"/>
      <c r="EL67" s="896"/>
      <c r="EM67" s="896"/>
      <c r="EN67" s="896"/>
    </row>
    <row r="68" spans="1:144" s="400" customFormat="1" ht="199.35" customHeight="1" x14ac:dyDescent="0.25">
      <c r="A68" s="895">
        <v>1</v>
      </c>
      <c r="B68" s="648">
        <v>6463</v>
      </c>
      <c r="C68" s="651" t="s">
        <v>555</v>
      </c>
      <c r="D68" s="997" t="s">
        <v>617</v>
      </c>
      <c r="E68" s="998"/>
      <c r="F68" s="998"/>
      <c r="G68" s="998"/>
      <c r="H68" s="998"/>
      <c r="I68" s="998"/>
      <c r="J68" s="998"/>
      <c r="K68" s="998"/>
      <c r="L68" s="998"/>
      <c r="M68" s="998"/>
      <c r="N68" s="998"/>
      <c r="O68" s="998"/>
      <c r="P68" s="998"/>
      <c r="Q68" s="998"/>
      <c r="R68" s="998"/>
      <c r="S68" s="998"/>
      <c r="T68" s="998"/>
      <c r="U68" s="998"/>
      <c r="V68" s="998"/>
      <c r="W68" s="998"/>
      <c r="X68" s="998"/>
      <c r="Y68" s="998"/>
      <c r="Z68" s="998"/>
      <c r="AA68" s="998"/>
      <c r="AB68" s="998"/>
      <c r="AC68" s="998"/>
      <c r="AD68" s="998"/>
      <c r="AE68" s="998"/>
      <c r="AF68" s="998"/>
      <c r="AG68" s="998"/>
      <c r="AH68" s="998"/>
      <c r="AI68" s="998"/>
      <c r="AJ68" s="998"/>
      <c r="AK68" s="998"/>
      <c r="AL68" s="998"/>
      <c r="AM68" s="998"/>
      <c r="AN68" s="1041"/>
      <c r="AO68" s="1041"/>
      <c r="AP68" s="1041"/>
      <c r="AQ68" s="1041"/>
      <c r="AR68" s="1041"/>
      <c r="AS68" s="1041"/>
      <c r="AT68" s="1041"/>
      <c r="AU68" s="1041"/>
      <c r="AV68" s="1041"/>
      <c r="AW68" s="1041"/>
      <c r="AX68" s="1041"/>
      <c r="AY68" s="1041"/>
      <c r="AZ68" s="1041"/>
      <c r="BA68" s="1041"/>
      <c r="BB68" s="1042"/>
      <c r="BC68" s="654"/>
      <c r="BD68" s="650"/>
      <c r="BE68" s="645"/>
      <c r="BF68" s="631"/>
      <c r="BG68" s="632"/>
      <c r="BH68" s="632"/>
      <c r="BI68" s="632"/>
      <c r="BJ68" s="632"/>
      <c r="BK68" s="632"/>
      <c r="BL68" s="632"/>
      <c r="BM68" s="632"/>
      <c r="BN68" s="632"/>
      <c r="BO68" s="632"/>
      <c r="BP68" s="632"/>
      <c r="BQ68" s="632"/>
      <c r="BR68" s="632"/>
      <c r="BS68" s="632"/>
      <c r="BT68" s="632"/>
      <c r="BU68" s="632"/>
      <c r="BV68" s="632"/>
      <c r="BW68" s="632"/>
      <c r="BX68" s="632"/>
      <c r="BY68" s="632"/>
      <c r="BZ68" s="632"/>
      <c r="CA68" s="632"/>
      <c r="CB68" s="632"/>
      <c r="CC68" s="632"/>
      <c r="CD68" s="632"/>
      <c r="CE68" s="632"/>
      <c r="CF68" s="632"/>
      <c r="CG68" s="632"/>
      <c r="CH68" s="632"/>
      <c r="CI68" s="632"/>
      <c r="CJ68" s="632"/>
      <c r="CK68" s="632"/>
      <c r="CL68" s="632"/>
      <c r="CM68" s="632"/>
      <c r="CN68" s="632"/>
      <c r="CO68" s="632"/>
      <c r="CP68" s="632"/>
      <c r="CQ68" s="632"/>
      <c r="CR68" s="632"/>
      <c r="CS68" s="632"/>
      <c r="CT68" s="632"/>
      <c r="CU68" s="632"/>
      <c r="CV68" s="632"/>
      <c r="CW68" s="632"/>
      <c r="CX68" s="632"/>
      <c r="CY68" s="632"/>
      <c r="CZ68" s="632"/>
      <c r="DA68" s="632"/>
      <c r="DB68" s="896"/>
      <c r="DC68" s="896"/>
      <c r="DD68" s="896"/>
      <c r="DE68" s="896"/>
      <c r="DF68" s="896"/>
      <c r="DG68" s="896"/>
      <c r="DH68" s="896"/>
      <c r="DI68" s="896"/>
      <c r="DJ68" s="896"/>
      <c r="DK68" s="896"/>
      <c r="DL68" s="896"/>
      <c r="DM68" s="896"/>
      <c r="DN68" s="896"/>
      <c r="DO68" s="896"/>
      <c r="DP68" s="896"/>
      <c r="DQ68" s="896"/>
      <c r="DR68" s="896"/>
      <c r="DS68" s="896"/>
      <c r="DT68" s="896"/>
      <c r="DU68" s="896"/>
      <c r="DV68" s="896"/>
      <c r="DW68" s="896"/>
      <c r="DX68" s="896"/>
      <c r="DY68" s="896"/>
      <c r="DZ68" s="896"/>
      <c r="EA68" s="896"/>
      <c r="EB68" s="896"/>
      <c r="EC68" s="896"/>
      <c r="ED68" s="896"/>
      <c r="EE68" s="896"/>
      <c r="EF68" s="896"/>
      <c r="EG68" s="896"/>
      <c r="EH68" s="896"/>
      <c r="EI68" s="896"/>
      <c r="EJ68" s="896"/>
      <c r="EK68" s="896"/>
      <c r="EL68" s="896"/>
      <c r="EM68" s="896"/>
      <c r="EN68" s="896"/>
    </row>
    <row r="69" spans="1:144" s="400" customFormat="1" ht="36.6" customHeight="1" x14ac:dyDescent="0.25">
      <c r="A69" s="895">
        <v>1</v>
      </c>
      <c r="B69" s="648">
        <v>6464</v>
      </c>
      <c r="C69" s="651" t="s">
        <v>558</v>
      </c>
      <c r="D69" s="997" t="s">
        <v>618</v>
      </c>
      <c r="E69" s="1041"/>
      <c r="F69" s="1041"/>
      <c r="G69" s="1041"/>
      <c r="H69" s="1041"/>
      <c r="I69" s="1041"/>
      <c r="J69" s="1041"/>
      <c r="K69" s="1041"/>
      <c r="L69" s="1041"/>
      <c r="M69" s="1041"/>
      <c r="N69" s="1041"/>
      <c r="O69" s="1041"/>
      <c r="P69" s="1041"/>
      <c r="Q69" s="1041"/>
      <c r="R69" s="1041"/>
      <c r="S69" s="1041"/>
      <c r="T69" s="1041"/>
      <c r="U69" s="1041"/>
      <c r="V69" s="1041"/>
      <c r="W69" s="1041"/>
      <c r="X69" s="1041"/>
      <c r="Y69" s="1041"/>
      <c r="Z69" s="1041"/>
      <c r="AA69" s="1041"/>
      <c r="AB69" s="1041"/>
      <c r="AC69" s="1041"/>
      <c r="AD69" s="1041"/>
      <c r="AE69" s="1041"/>
      <c r="AF69" s="1041"/>
      <c r="AG69" s="1041"/>
      <c r="AH69" s="1041"/>
      <c r="AI69" s="1041"/>
      <c r="AJ69" s="1041"/>
      <c r="AK69" s="1041"/>
      <c r="AL69" s="1041"/>
      <c r="AM69" s="1041"/>
      <c r="AN69" s="1041"/>
      <c r="AO69" s="1041"/>
      <c r="AP69" s="1041"/>
      <c r="AQ69" s="1041"/>
      <c r="AR69" s="1041"/>
      <c r="AS69" s="1041"/>
      <c r="AT69" s="1041"/>
      <c r="AU69" s="1041"/>
      <c r="AV69" s="1041"/>
      <c r="AW69" s="1041"/>
      <c r="AX69" s="1041"/>
      <c r="AY69" s="1041"/>
      <c r="AZ69" s="1041"/>
      <c r="BA69" s="1041"/>
      <c r="BB69" s="1042"/>
      <c r="BC69" s="654"/>
      <c r="BD69" s="650"/>
      <c r="BE69" s="645"/>
      <c r="BF69" s="631"/>
      <c r="BG69" s="632"/>
      <c r="BH69" s="632"/>
      <c r="BI69" s="632"/>
      <c r="BJ69" s="632"/>
      <c r="BK69" s="632"/>
      <c r="BL69" s="632"/>
      <c r="BM69" s="632"/>
      <c r="BN69" s="632"/>
      <c r="BO69" s="632"/>
      <c r="BP69" s="632"/>
      <c r="BQ69" s="632"/>
      <c r="BR69" s="632"/>
      <c r="BS69" s="632"/>
      <c r="BT69" s="632"/>
      <c r="BU69" s="632"/>
      <c r="BV69" s="632"/>
      <c r="BW69" s="632"/>
      <c r="BX69" s="632"/>
      <c r="BY69" s="632"/>
      <c r="BZ69" s="632"/>
      <c r="CA69" s="632"/>
      <c r="CB69" s="632"/>
      <c r="CC69" s="632"/>
      <c r="CD69" s="632"/>
      <c r="CE69" s="632"/>
      <c r="CF69" s="632"/>
      <c r="CG69" s="632"/>
      <c r="CH69" s="632"/>
      <c r="CI69" s="632"/>
      <c r="CJ69" s="632"/>
      <c r="CK69" s="632"/>
      <c r="CL69" s="632"/>
      <c r="CM69" s="632"/>
      <c r="CN69" s="632"/>
      <c r="CO69" s="632"/>
      <c r="CP69" s="632"/>
      <c r="CQ69" s="632"/>
      <c r="CR69" s="632"/>
      <c r="CS69" s="632"/>
      <c r="CT69" s="632"/>
      <c r="CU69" s="632"/>
      <c r="CV69" s="632"/>
      <c r="CW69" s="632"/>
      <c r="CX69" s="632"/>
      <c r="CY69" s="632"/>
      <c r="CZ69" s="632"/>
      <c r="DA69" s="632"/>
      <c r="DB69" s="896"/>
      <c r="DC69" s="896"/>
      <c r="DD69" s="896"/>
      <c r="DE69" s="896"/>
      <c r="DF69" s="896"/>
      <c r="DG69" s="896"/>
      <c r="DH69" s="896"/>
      <c r="DI69" s="896"/>
      <c r="DJ69" s="896"/>
      <c r="DK69" s="896"/>
      <c r="DL69" s="896"/>
      <c r="DM69" s="896"/>
      <c r="DN69" s="896"/>
      <c r="DO69" s="896"/>
      <c r="DP69" s="896"/>
      <c r="DQ69" s="896"/>
      <c r="DR69" s="896"/>
      <c r="DS69" s="896"/>
      <c r="DT69" s="896"/>
      <c r="DU69" s="896"/>
      <c r="DV69" s="896"/>
      <c r="DW69" s="896"/>
      <c r="DX69" s="896"/>
      <c r="DY69" s="896"/>
      <c r="DZ69" s="896"/>
      <c r="EA69" s="896"/>
      <c r="EB69" s="896"/>
      <c r="EC69" s="896"/>
      <c r="ED69" s="896"/>
      <c r="EE69" s="896"/>
      <c r="EF69" s="896"/>
      <c r="EG69" s="896"/>
      <c r="EH69" s="896"/>
      <c r="EI69" s="896"/>
      <c r="EJ69" s="896"/>
      <c r="EK69" s="896"/>
      <c r="EL69" s="896"/>
      <c r="EM69" s="896"/>
      <c r="EN69" s="896"/>
    </row>
    <row r="70" spans="1:144" ht="22.5" customHeight="1" x14ac:dyDescent="0.2">
      <c r="A70" s="667">
        <v>1</v>
      </c>
      <c r="B70" s="363">
        <v>6465</v>
      </c>
      <c r="C70" s="651" t="s">
        <v>563</v>
      </c>
      <c r="D70" s="1048" t="s">
        <v>619</v>
      </c>
      <c r="E70" s="1049"/>
      <c r="F70" s="1049"/>
      <c r="G70" s="1049"/>
      <c r="H70" s="1049"/>
      <c r="I70" s="1049"/>
      <c r="J70" s="1049"/>
      <c r="K70" s="1049"/>
      <c r="L70" s="1049"/>
      <c r="M70" s="1049"/>
      <c r="N70" s="1049"/>
      <c r="O70" s="1049"/>
      <c r="P70" s="1049"/>
      <c r="Q70" s="1049"/>
      <c r="R70" s="1049"/>
      <c r="S70" s="1049"/>
      <c r="T70" s="1049"/>
      <c r="U70" s="1049"/>
      <c r="V70" s="1049"/>
      <c r="W70" s="1049"/>
      <c r="X70" s="1049"/>
      <c r="Y70" s="1049"/>
      <c r="Z70" s="1049"/>
      <c r="AA70" s="1049"/>
      <c r="AB70" s="1049"/>
      <c r="AC70" s="1049"/>
      <c r="AD70" s="1049"/>
      <c r="AE70" s="1049"/>
      <c r="AF70" s="1049"/>
      <c r="AG70" s="1049"/>
      <c r="AH70" s="1049"/>
      <c r="AI70" s="1049"/>
      <c r="AJ70" s="1049"/>
      <c r="AK70" s="1049"/>
      <c r="AL70" s="1049"/>
      <c r="AM70" s="1049"/>
      <c r="AN70" s="1049"/>
      <c r="AO70" s="1049"/>
      <c r="AP70" s="1049"/>
      <c r="AQ70" s="1049"/>
      <c r="AR70" s="1049"/>
      <c r="AS70" s="1049"/>
      <c r="AT70" s="1049"/>
      <c r="AU70" s="1049"/>
      <c r="AV70" s="1049"/>
      <c r="AW70" s="1049"/>
      <c r="AX70" s="1049"/>
      <c r="AY70" s="1049"/>
      <c r="AZ70" s="1049"/>
      <c r="BA70" s="1049"/>
      <c r="BB70" s="1050"/>
      <c r="BC70" s="350"/>
      <c r="BD70" s="644"/>
      <c r="BE70" s="645"/>
      <c r="BF70" s="631"/>
      <c r="BG70" s="632"/>
      <c r="BH70" s="632"/>
      <c r="BI70" s="632"/>
      <c r="BJ70" s="632"/>
      <c r="BK70" s="632"/>
      <c r="BL70" s="632"/>
      <c r="BM70" s="632"/>
      <c r="BN70" s="632"/>
      <c r="BO70" s="632"/>
      <c r="BP70" s="632"/>
      <c r="BQ70" s="632"/>
      <c r="BR70" s="632"/>
      <c r="BS70" s="632"/>
      <c r="BT70" s="632"/>
      <c r="BU70" s="632"/>
      <c r="BV70" s="632"/>
      <c r="BW70" s="632"/>
      <c r="BX70" s="632"/>
      <c r="BY70" s="632"/>
      <c r="BZ70" s="632"/>
      <c r="CA70" s="632"/>
      <c r="CB70" s="632"/>
      <c r="CC70" s="632"/>
      <c r="CD70" s="632"/>
      <c r="CE70" s="632"/>
      <c r="CF70" s="632"/>
      <c r="CG70" s="632"/>
      <c r="CH70" s="632"/>
      <c r="CI70" s="632"/>
      <c r="CJ70" s="632"/>
      <c r="CK70" s="632"/>
      <c r="CL70" s="632"/>
      <c r="CM70" s="632"/>
      <c r="CN70" s="632"/>
      <c r="CO70" s="632"/>
      <c r="CP70" s="632"/>
      <c r="CQ70" s="632"/>
      <c r="CR70" s="632"/>
      <c r="CS70" s="632"/>
      <c r="CT70" s="632"/>
      <c r="CU70" s="632"/>
      <c r="CV70" s="632"/>
      <c r="CW70" s="632"/>
      <c r="CX70" s="632"/>
      <c r="CY70" s="632"/>
      <c r="CZ70" s="632"/>
      <c r="DA70" s="632"/>
      <c r="DB70" s="890"/>
      <c r="DC70" s="890"/>
      <c r="DD70" s="890"/>
      <c r="DE70" s="890"/>
      <c r="DF70" s="890"/>
      <c r="DG70" s="890"/>
      <c r="DH70" s="890"/>
      <c r="DI70" s="890"/>
      <c r="DJ70" s="890"/>
      <c r="DK70" s="890"/>
      <c r="DL70" s="890"/>
      <c r="DM70" s="890"/>
      <c r="DN70" s="890"/>
      <c r="DO70" s="890"/>
      <c r="DP70" s="890"/>
      <c r="DQ70" s="890"/>
      <c r="DR70" s="890"/>
      <c r="DS70" s="890"/>
      <c r="DT70" s="890"/>
      <c r="DU70" s="890"/>
      <c r="DV70" s="890"/>
      <c r="DW70" s="890"/>
      <c r="DX70" s="890"/>
      <c r="DY70" s="890"/>
      <c r="DZ70" s="890"/>
      <c r="EA70" s="890"/>
      <c r="EB70" s="890"/>
      <c r="EC70" s="890"/>
      <c r="ED70" s="890"/>
      <c r="EE70" s="890"/>
      <c r="EF70" s="890"/>
      <c r="EG70" s="890"/>
      <c r="EH70" s="890"/>
      <c r="EI70" s="890"/>
      <c r="EJ70" s="890"/>
      <c r="EK70" s="890"/>
      <c r="EL70" s="890"/>
      <c r="EM70" s="890"/>
      <c r="EN70" s="890"/>
    </row>
    <row r="71" spans="1:144" s="400" customFormat="1" ht="23.1" customHeight="1" x14ac:dyDescent="0.25">
      <c r="A71" s="667">
        <v>1</v>
      </c>
      <c r="B71" s="363">
        <v>6466</v>
      </c>
      <c r="C71" s="651" t="s">
        <v>584</v>
      </c>
      <c r="D71" s="997" t="s">
        <v>620</v>
      </c>
      <c r="E71" s="998"/>
      <c r="F71" s="998"/>
      <c r="G71" s="998"/>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1041"/>
      <c r="AO71" s="1041"/>
      <c r="AP71" s="1041"/>
      <c r="AQ71" s="1041"/>
      <c r="AR71" s="1041"/>
      <c r="AS71" s="1041"/>
      <c r="AT71" s="1041"/>
      <c r="AU71" s="1041"/>
      <c r="AV71" s="1041"/>
      <c r="AW71" s="1041"/>
      <c r="AX71" s="1041"/>
      <c r="AY71" s="1041"/>
      <c r="AZ71" s="1041"/>
      <c r="BA71" s="1041"/>
      <c r="BB71" s="1042"/>
      <c r="BC71" s="654"/>
      <c r="BD71" s="650"/>
      <c r="BE71" s="645"/>
      <c r="BF71" s="631"/>
      <c r="BG71" s="632"/>
      <c r="BH71" s="632"/>
      <c r="BI71" s="632"/>
      <c r="BJ71" s="632"/>
      <c r="BK71" s="632"/>
      <c r="BL71" s="632"/>
      <c r="BM71" s="632"/>
      <c r="BN71" s="632"/>
      <c r="BO71" s="632"/>
      <c r="BP71" s="632"/>
      <c r="BQ71" s="632"/>
      <c r="BR71" s="632"/>
      <c r="BS71" s="632"/>
      <c r="BT71" s="632"/>
      <c r="BU71" s="632"/>
      <c r="BV71" s="632"/>
      <c r="BW71" s="632"/>
      <c r="BX71" s="632"/>
      <c r="BY71" s="632"/>
      <c r="BZ71" s="632"/>
      <c r="CA71" s="632"/>
      <c r="CB71" s="632"/>
      <c r="CC71" s="632"/>
      <c r="CD71" s="632"/>
      <c r="CE71" s="632"/>
      <c r="CF71" s="632"/>
      <c r="CG71" s="632"/>
      <c r="CH71" s="632"/>
      <c r="CI71" s="632"/>
      <c r="CJ71" s="632"/>
      <c r="CK71" s="632"/>
      <c r="CL71" s="632"/>
      <c r="CM71" s="632"/>
      <c r="CN71" s="632"/>
      <c r="CO71" s="632"/>
      <c r="CP71" s="632"/>
      <c r="CQ71" s="632"/>
      <c r="CR71" s="632"/>
      <c r="CS71" s="632"/>
      <c r="CT71" s="632"/>
      <c r="CU71" s="632"/>
      <c r="CV71" s="632"/>
      <c r="CW71" s="632"/>
      <c r="CX71" s="632"/>
      <c r="CY71" s="632"/>
      <c r="CZ71" s="632"/>
      <c r="DA71" s="632"/>
      <c r="DB71" s="896"/>
      <c r="DC71" s="896"/>
      <c r="DD71" s="896"/>
      <c r="DE71" s="896"/>
      <c r="DF71" s="896"/>
      <c r="DG71" s="896"/>
      <c r="DH71" s="896"/>
      <c r="DI71" s="896"/>
      <c r="DJ71" s="896"/>
      <c r="DK71" s="896"/>
      <c r="DL71" s="896"/>
      <c r="DM71" s="896"/>
      <c r="DN71" s="896"/>
      <c r="DO71" s="896"/>
      <c r="DP71" s="896"/>
      <c r="DQ71" s="896"/>
      <c r="DR71" s="896"/>
      <c r="DS71" s="896"/>
      <c r="DT71" s="896"/>
      <c r="DU71" s="896"/>
      <c r="DV71" s="896"/>
      <c r="DW71" s="896"/>
      <c r="DX71" s="896"/>
      <c r="DY71" s="896"/>
      <c r="DZ71" s="896"/>
      <c r="EA71" s="896"/>
      <c r="EB71" s="896"/>
      <c r="EC71" s="896"/>
      <c r="ED71" s="896"/>
      <c r="EE71" s="896"/>
      <c r="EF71" s="896"/>
      <c r="EG71" s="896"/>
      <c r="EH71" s="896"/>
      <c r="EI71" s="896"/>
      <c r="EJ71" s="896"/>
      <c r="EK71" s="896"/>
      <c r="EL71" s="896"/>
      <c r="EM71" s="896"/>
      <c r="EN71" s="896"/>
    </row>
    <row r="72" spans="1:144" s="400" customFormat="1" ht="18" customHeight="1" x14ac:dyDescent="0.25">
      <c r="A72" s="667">
        <v>1</v>
      </c>
      <c r="B72" s="363">
        <v>6467</v>
      </c>
      <c r="C72" s="651" t="s">
        <v>586</v>
      </c>
      <c r="D72" s="997" t="s">
        <v>621</v>
      </c>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046"/>
      <c r="AM72" s="1046"/>
      <c r="AN72" s="1046"/>
      <c r="AO72" s="1046"/>
      <c r="AP72" s="1046"/>
      <c r="AQ72" s="1046"/>
      <c r="AR72" s="1046"/>
      <c r="AS72" s="1046"/>
      <c r="AT72" s="1046"/>
      <c r="AU72" s="1046"/>
      <c r="AV72" s="1046"/>
      <c r="AW72" s="1046"/>
      <c r="AX72" s="1046"/>
      <c r="AY72" s="1046"/>
      <c r="AZ72" s="1046"/>
      <c r="BA72" s="1046"/>
      <c r="BB72" s="1047"/>
      <c r="BC72" s="654"/>
      <c r="BD72" s="650"/>
      <c r="BE72" s="653"/>
      <c r="BF72" s="631"/>
      <c r="BG72" s="632"/>
      <c r="BH72" s="632"/>
      <c r="BI72" s="632"/>
      <c r="BJ72" s="632"/>
      <c r="BK72" s="632"/>
      <c r="BL72" s="632"/>
      <c r="BM72" s="632"/>
      <c r="BN72" s="632"/>
      <c r="BO72" s="632"/>
      <c r="BP72" s="632"/>
      <c r="BQ72" s="632"/>
      <c r="BR72" s="632"/>
      <c r="BS72" s="632"/>
      <c r="BT72" s="632"/>
      <c r="BU72" s="632"/>
      <c r="BV72" s="632"/>
      <c r="BW72" s="632"/>
      <c r="BX72" s="632"/>
      <c r="BY72" s="632"/>
      <c r="BZ72" s="632"/>
      <c r="CA72" s="632"/>
      <c r="CB72" s="632"/>
      <c r="CC72" s="632"/>
      <c r="CD72" s="632"/>
      <c r="CE72" s="632"/>
      <c r="CF72" s="632"/>
      <c r="CG72" s="632"/>
      <c r="CH72" s="632"/>
      <c r="CI72" s="632"/>
      <c r="CJ72" s="632"/>
      <c r="CK72" s="632"/>
      <c r="CL72" s="632"/>
      <c r="CM72" s="632"/>
      <c r="CN72" s="632"/>
      <c r="CO72" s="632"/>
      <c r="CP72" s="632"/>
      <c r="CQ72" s="632"/>
      <c r="CR72" s="632"/>
      <c r="CS72" s="632"/>
      <c r="CT72" s="632"/>
      <c r="CU72" s="632"/>
      <c r="CV72" s="632"/>
      <c r="CW72" s="632"/>
      <c r="CX72" s="632"/>
      <c r="CY72" s="632"/>
      <c r="CZ72" s="632"/>
      <c r="DA72" s="632"/>
      <c r="DB72" s="896"/>
      <c r="DC72" s="896"/>
      <c r="DD72" s="896"/>
      <c r="DE72" s="896"/>
      <c r="DF72" s="896"/>
      <c r="DG72" s="896"/>
      <c r="DH72" s="896"/>
      <c r="DI72" s="896"/>
      <c r="DJ72" s="896"/>
      <c r="DK72" s="896"/>
      <c r="DL72" s="896"/>
      <c r="DM72" s="896"/>
      <c r="DN72" s="896"/>
      <c r="DO72" s="896"/>
      <c r="DP72" s="896"/>
      <c r="DQ72" s="896"/>
      <c r="DR72" s="896"/>
      <c r="DS72" s="896"/>
      <c r="DT72" s="896"/>
      <c r="DU72" s="896"/>
      <c r="DV72" s="896"/>
      <c r="DW72" s="896"/>
      <c r="DX72" s="896"/>
      <c r="DY72" s="896"/>
      <c r="DZ72" s="896"/>
      <c r="EA72" s="896"/>
      <c r="EB72" s="896"/>
      <c r="EC72" s="896"/>
      <c r="ED72" s="896"/>
      <c r="EE72" s="896"/>
      <c r="EF72" s="896"/>
      <c r="EG72" s="896"/>
      <c r="EH72" s="896"/>
      <c r="EI72" s="896"/>
      <c r="EJ72" s="896"/>
      <c r="EK72" s="896"/>
      <c r="EL72" s="896"/>
      <c r="EM72" s="896"/>
      <c r="EN72" s="896"/>
    </row>
    <row r="73" spans="1:144" s="400" customFormat="1" ht="17.25" customHeight="1" x14ac:dyDescent="0.25">
      <c r="A73" s="667"/>
      <c r="B73" s="363"/>
      <c r="C73" s="651"/>
      <c r="D73" s="1048"/>
      <c r="E73" s="1049"/>
      <c r="F73" s="1049"/>
      <c r="G73" s="1049"/>
      <c r="H73" s="1049"/>
      <c r="I73" s="1049"/>
      <c r="J73" s="1049"/>
      <c r="K73" s="1049"/>
      <c r="L73" s="1049"/>
      <c r="M73" s="1049"/>
      <c r="N73" s="1049"/>
      <c r="O73" s="1049"/>
      <c r="P73" s="1049"/>
      <c r="Q73" s="1049"/>
      <c r="R73" s="1049"/>
      <c r="S73" s="1049"/>
      <c r="T73" s="1049"/>
      <c r="U73" s="1049"/>
      <c r="V73" s="1049"/>
      <c r="W73" s="1049"/>
      <c r="X73" s="1049"/>
      <c r="Y73" s="1049"/>
      <c r="Z73" s="1049"/>
      <c r="AA73" s="1049"/>
      <c r="AB73" s="1049"/>
      <c r="AC73" s="1049"/>
      <c r="AD73" s="1049"/>
      <c r="AE73" s="1049"/>
      <c r="AF73" s="1049"/>
      <c r="AG73" s="1049"/>
      <c r="AH73" s="1049"/>
      <c r="AI73" s="1049"/>
      <c r="AJ73" s="1049"/>
      <c r="AK73" s="1049"/>
      <c r="AL73" s="1049"/>
      <c r="AM73" s="1049"/>
      <c r="AN73" s="1049"/>
      <c r="AO73" s="1049"/>
      <c r="AP73" s="1049"/>
      <c r="AQ73" s="1049"/>
      <c r="AR73" s="1049"/>
      <c r="AS73" s="1049"/>
      <c r="AT73" s="1049"/>
      <c r="AU73" s="1049"/>
      <c r="AV73" s="1049"/>
      <c r="AW73" s="1049"/>
      <c r="AX73" s="1049"/>
      <c r="AY73" s="1049"/>
      <c r="AZ73" s="1049"/>
      <c r="BA73" s="1049"/>
      <c r="BB73" s="1050"/>
      <c r="BC73" s="654"/>
      <c r="BD73" s="654"/>
      <c r="BE73" s="654"/>
      <c r="BF73" s="654"/>
      <c r="BG73" s="654"/>
      <c r="BH73" s="654"/>
      <c r="BI73" s="654"/>
      <c r="BJ73" s="654"/>
      <c r="BK73" s="654"/>
      <c r="BL73" s="654"/>
      <c r="BM73" s="654"/>
      <c r="BN73" s="654"/>
      <c r="BO73" s="654"/>
      <c r="BP73" s="654"/>
      <c r="BQ73" s="654"/>
      <c r="BR73" s="654"/>
      <c r="BS73" s="654"/>
      <c r="BT73" s="654"/>
      <c r="BU73" s="654"/>
      <c r="BV73" s="654"/>
      <c r="BW73" s="654"/>
      <c r="BX73" s="654"/>
      <c r="BY73" s="654"/>
      <c r="BZ73" s="654"/>
      <c r="CA73" s="654"/>
      <c r="CB73" s="654"/>
      <c r="CC73" s="654"/>
      <c r="CD73" s="654"/>
      <c r="CE73" s="654"/>
      <c r="CF73" s="654"/>
      <c r="CG73" s="654"/>
      <c r="CH73" s="654"/>
      <c r="CI73" s="654"/>
      <c r="CJ73" s="654"/>
      <c r="CK73" s="654"/>
      <c r="CL73" s="654"/>
      <c r="CM73" s="654"/>
      <c r="CN73" s="654"/>
      <c r="CO73" s="654"/>
      <c r="CP73" s="654"/>
      <c r="CQ73" s="654"/>
      <c r="CR73" s="654"/>
      <c r="CS73" s="654"/>
      <c r="CT73" s="654"/>
      <c r="CU73" s="654"/>
      <c r="CV73" s="654"/>
      <c r="CW73" s="654"/>
      <c r="CX73" s="654"/>
      <c r="CY73" s="654"/>
      <c r="CZ73" s="654"/>
      <c r="DA73" s="654"/>
      <c r="DB73" s="896"/>
      <c r="DC73" s="896"/>
      <c r="DD73" s="896"/>
      <c r="DE73" s="896"/>
      <c r="DF73" s="896"/>
      <c r="DG73" s="896"/>
      <c r="DH73" s="896"/>
      <c r="DI73" s="896"/>
      <c r="DJ73" s="896"/>
      <c r="DK73" s="896"/>
      <c r="DL73" s="896"/>
      <c r="DM73" s="896"/>
      <c r="DN73" s="896"/>
      <c r="DO73" s="896"/>
      <c r="DP73" s="896"/>
      <c r="DQ73" s="896"/>
      <c r="DR73" s="896"/>
      <c r="DS73" s="896"/>
      <c r="DT73" s="896"/>
      <c r="DU73" s="896"/>
      <c r="DV73" s="896"/>
      <c r="DW73" s="896"/>
      <c r="DX73" s="896"/>
      <c r="DY73" s="896"/>
      <c r="DZ73" s="896"/>
      <c r="EA73" s="896"/>
      <c r="EB73" s="896"/>
      <c r="EC73" s="896"/>
      <c r="ED73" s="896"/>
      <c r="EE73" s="896"/>
      <c r="EF73" s="896"/>
      <c r="EG73" s="896"/>
      <c r="EH73" s="896"/>
      <c r="EI73" s="896"/>
      <c r="EJ73" s="896"/>
      <c r="EK73" s="896"/>
      <c r="EL73" s="896"/>
      <c r="EM73" s="896"/>
      <c r="EN73" s="896"/>
    </row>
    <row r="74" spans="1:144" s="400" customFormat="1" ht="17.25" customHeight="1" x14ac:dyDescent="0.25">
      <c r="A74" s="667"/>
      <c r="B74" s="363"/>
      <c r="C74" s="651"/>
      <c r="D74" s="997"/>
      <c r="E74" s="1041"/>
      <c r="F74" s="1041"/>
      <c r="G74" s="1041"/>
      <c r="H74" s="1041"/>
      <c r="I74" s="1041"/>
      <c r="J74" s="1041"/>
      <c r="K74" s="1041"/>
      <c r="L74" s="1041"/>
      <c r="M74" s="1041"/>
      <c r="N74" s="1041"/>
      <c r="O74" s="1041"/>
      <c r="P74" s="1041"/>
      <c r="Q74" s="1041"/>
      <c r="R74" s="1041"/>
      <c r="S74" s="1041"/>
      <c r="T74" s="1041"/>
      <c r="U74" s="1041"/>
      <c r="V74" s="1041"/>
      <c r="W74" s="1041"/>
      <c r="X74" s="1041"/>
      <c r="Y74" s="1041"/>
      <c r="Z74" s="1041"/>
      <c r="AA74" s="1041"/>
      <c r="AB74" s="1041"/>
      <c r="AC74" s="1041"/>
      <c r="AD74" s="1041"/>
      <c r="AE74" s="1041"/>
      <c r="AF74" s="1041"/>
      <c r="AG74" s="1041"/>
      <c r="AH74" s="1041"/>
      <c r="AI74" s="1041"/>
      <c r="AJ74" s="1041"/>
      <c r="AK74" s="1041"/>
      <c r="AL74" s="1041"/>
      <c r="AM74" s="1041"/>
      <c r="AN74" s="1041"/>
      <c r="AO74" s="1041"/>
      <c r="AP74" s="1041"/>
      <c r="AQ74" s="1041"/>
      <c r="AR74" s="1041"/>
      <c r="AS74" s="1041"/>
      <c r="AT74" s="1041"/>
      <c r="AU74" s="1041"/>
      <c r="AV74" s="1041"/>
      <c r="AW74" s="1041"/>
      <c r="AX74" s="1041"/>
      <c r="AY74" s="1041"/>
      <c r="AZ74" s="1041"/>
      <c r="BA74" s="1041"/>
      <c r="BB74" s="1042"/>
      <c r="BC74" s="654"/>
      <c r="BD74" s="654"/>
      <c r="BE74" s="654"/>
      <c r="BF74" s="654"/>
      <c r="BG74" s="654"/>
      <c r="BH74" s="654"/>
      <c r="BI74" s="654"/>
      <c r="BJ74" s="654"/>
      <c r="BK74" s="654"/>
      <c r="BL74" s="654"/>
      <c r="BM74" s="654"/>
      <c r="BN74" s="654"/>
      <c r="BO74" s="654"/>
      <c r="BP74" s="654"/>
      <c r="BQ74" s="654"/>
      <c r="BR74" s="654"/>
      <c r="BS74" s="654"/>
      <c r="BT74" s="654"/>
      <c r="BU74" s="654"/>
      <c r="BV74" s="654"/>
      <c r="BW74" s="654"/>
      <c r="BX74" s="654"/>
      <c r="BY74" s="654"/>
      <c r="BZ74" s="654"/>
      <c r="CA74" s="654"/>
      <c r="CB74" s="654"/>
      <c r="CC74" s="654"/>
      <c r="CD74" s="654"/>
      <c r="CE74" s="654"/>
      <c r="CF74" s="654"/>
      <c r="CG74" s="654"/>
      <c r="CH74" s="654"/>
      <c r="CI74" s="654"/>
      <c r="CJ74" s="654"/>
      <c r="CK74" s="654"/>
      <c r="CL74" s="654"/>
      <c r="CM74" s="654"/>
      <c r="CN74" s="654"/>
      <c r="CO74" s="654"/>
      <c r="CP74" s="654"/>
      <c r="CQ74" s="654"/>
      <c r="CR74" s="654"/>
      <c r="CS74" s="654"/>
      <c r="CT74" s="654"/>
      <c r="CU74" s="654"/>
      <c r="CV74" s="654"/>
      <c r="CW74" s="654"/>
      <c r="CX74" s="654"/>
      <c r="CY74" s="654"/>
      <c r="CZ74" s="654"/>
      <c r="DA74" s="654"/>
      <c r="DB74" s="896"/>
      <c r="DC74" s="896"/>
      <c r="DD74" s="896"/>
      <c r="DE74" s="896"/>
      <c r="DF74" s="896"/>
      <c r="DG74" s="896"/>
      <c r="DH74" s="896"/>
      <c r="DI74" s="896"/>
      <c r="DJ74" s="896"/>
      <c r="DK74" s="896"/>
      <c r="DL74" s="896"/>
      <c r="DM74" s="896"/>
      <c r="DN74" s="896"/>
      <c r="DO74" s="896"/>
      <c r="DP74" s="896"/>
      <c r="DQ74" s="896"/>
      <c r="DR74" s="896"/>
      <c r="DS74" s="896"/>
      <c r="DT74" s="896"/>
      <c r="DU74" s="896"/>
      <c r="DV74" s="896"/>
      <c r="DW74" s="896"/>
      <c r="DX74" s="896"/>
      <c r="DY74" s="896"/>
      <c r="DZ74" s="896"/>
      <c r="EA74" s="896"/>
      <c r="EB74" s="896"/>
      <c r="EC74" s="896"/>
      <c r="ED74" s="896"/>
      <c r="EE74" s="896"/>
      <c r="EF74" s="896"/>
      <c r="EG74" s="896"/>
      <c r="EH74" s="896"/>
      <c r="EI74" s="896"/>
      <c r="EJ74" s="896"/>
      <c r="EK74" s="896"/>
      <c r="EL74" s="896"/>
      <c r="EM74" s="896"/>
      <c r="EN74" s="896"/>
    </row>
    <row r="75" spans="1:144" ht="17.25" customHeight="1" x14ac:dyDescent="0.2">
      <c r="A75" s="584"/>
      <c r="C75" s="652"/>
      <c r="D75" s="994"/>
      <c r="E75" s="1036"/>
      <c r="F75" s="1036"/>
      <c r="G75" s="1036"/>
      <c r="H75" s="1036"/>
      <c r="I75" s="1036"/>
      <c r="J75" s="1036"/>
      <c r="K75" s="1036"/>
      <c r="L75" s="1036"/>
      <c r="M75" s="1036"/>
      <c r="N75" s="1036"/>
      <c r="O75" s="1036"/>
      <c r="P75" s="1036"/>
      <c r="Q75" s="1036"/>
      <c r="R75" s="1036"/>
      <c r="S75" s="1036"/>
      <c r="T75" s="1036"/>
      <c r="U75" s="1036"/>
      <c r="V75" s="1036"/>
      <c r="W75" s="1036"/>
      <c r="X75" s="1036"/>
      <c r="Y75" s="1036"/>
      <c r="Z75" s="1036"/>
      <c r="AA75" s="1036"/>
      <c r="AB75" s="1036"/>
      <c r="AC75" s="1036"/>
      <c r="AD75" s="1036"/>
      <c r="AE75" s="1036"/>
      <c r="AF75" s="1036"/>
      <c r="AG75" s="1036"/>
      <c r="AH75" s="1036"/>
      <c r="AI75" s="1036"/>
      <c r="AJ75" s="1036"/>
      <c r="AK75" s="1036"/>
      <c r="AL75" s="1036"/>
      <c r="AM75" s="1036"/>
      <c r="AN75" s="1036"/>
      <c r="AO75" s="1036"/>
      <c r="AP75" s="1036"/>
      <c r="AQ75" s="1036"/>
      <c r="AR75" s="1036"/>
      <c r="AS75" s="1036"/>
      <c r="AT75" s="1036"/>
      <c r="AU75" s="1036"/>
      <c r="AV75" s="1036"/>
      <c r="AW75" s="1036"/>
      <c r="AX75" s="1036"/>
      <c r="AY75" s="1036"/>
      <c r="AZ75" s="1036"/>
      <c r="BA75" s="1036"/>
      <c r="BB75" s="1037"/>
      <c r="BC75" s="350"/>
      <c r="DB75" s="890"/>
      <c r="DC75" s="890"/>
      <c r="DD75" s="890"/>
      <c r="DE75" s="890"/>
      <c r="DF75" s="890"/>
      <c r="DG75" s="890"/>
      <c r="DH75" s="890"/>
      <c r="DI75" s="890"/>
      <c r="DJ75" s="890"/>
      <c r="DK75" s="890"/>
      <c r="DL75" s="890"/>
      <c r="DM75" s="890"/>
      <c r="DN75" s="890"/>
      <c r="DO75" s="890"/>
      <c r="DP75" s="890"/>
      <c r="DQ75" s="890"/>
      <c r="DR75" s="890"/>
      <c r="DS75" s="890"/>
      <c r="DT75" s="890"/>
      <c r="DU75" s="890"/>
      <c r="DV75" s="890"/>
      <c r="DW75" s="890"/>
      <c r="DX75" s="890"/>
      <c r="DY75" s="890"/>
      <c r="DZ75" s="890"/>
      <c r="EA75" s="890"/>
      <c r="EB75" s="890"/>
      <c r="EC75" s="890"/>
      <c r="ED75" s="890"/>
      <c r="EE75" s="890"/>
      <c r="EF75" s="890"/>
      <c r="EG75" s="890"/>
      <c r="EH75" s="890"/>
      <c r="EI75" s="890"/>
      <c r="EJ75" s="890"/>
      <c r="EK75" s="890"/>
      <c r="EL75" s="890"/>
      <c r="EM75" s="890"/>
      <c r="EN75" s="890"/>
    </row>
    <row r="76" spans="1:144" ht="17.25" customHeight="1" x14ac:dyDescent="0.2">
      <c r="A76" s="584"/>
      <c r="C76" s="652"/>
      <c r="D76" s="994"/>
      <c r="E76" s="995"/>
      <c r="F76" s="995"/>
      <c r="G76" s="995"/>
      <c r="H76" s="995"/>
      <c r="I76" s="995"/>
      <c r="J76" s="995"/>
      <c r="K76" s="995"/>
      <c r="L76" s="995"/>
      <c r="M76" s="995"/>
      <c r="N76" s="995"/>
      <c r="O76" s="995"/>
      <c r="P76" s="995"/>
      <c r="Q76" s="995"/>
      <c r="R76" s="995"/>
      <c r="S76" s="995"/>
      <c r="T76" s="995"/>
      <c r="U76" s="995"/>
      <c r="V76" s="995"/>
      <c r="W76" s="995"/>
      <c r="X76" s="995"/>
      <c r="Y76" s="995"/>
      <c r="Z76" s="995"/>
      <c r="AA76" s="995"/>
      <c r="AB76" s="995"/>
      <c r="AC76" s="995"/>
      <c r="AD76" s="995"/>
      <c r="AE76" s="995"/>
      <c r="AF76" s="995"/>
      <c r="AG76" s="995"/>
      <c r="AH76" s="995"/>
      <c r="AI76" s="995"/>
      <c r="AJ76" s="995"/>
      <c r="AK76" s="995"/>
      <c r="AL76" s="995"/>
      <c r="AM76" s="995"/>
      <c r="AN76" s="995"/>
      <c r="AO76" s="1036"/>
      <c r="AP76" s="1036"/>
      <c r="AQ76" s="1036"/>
      <c r="AR76" s="1036"/>
      <c r="AS76" s="1036"/>
      <c r="AT76" s="1036"/>
      <c r="AU76" s="1036"/>
      <c r="AV76" s="1036"/>
      <c r="AW76" s="1036"/>
      <c r="AX76" s="1036"/>
      <c r="AY76" s="1036"/>
      <c r="AZ76" s="1036"/>
      <c r="BA76" s="1036"/>
      <c r="BB76" s="1037"/>
      <c r="BC76" s="350"/>
      <c r="DB76" s="890"/>
      <c r="DC76" s="890"/>
      <c r="DD76" s="890"/>
      <c r="DE76" s="890"/>
      <c r="DF76" s="890"/>
      <c r="DG76" s="890"/>
      <c r="DH76" s="890"/>
      <c r="DI76" s="890"/>
      <c r="DJ76" s="890"/>
      <c r="DK76" s="890"/>
      <c r="DL76" s="890"/>
      <c r="DM76" s="890"/>
      <c r="DN76" s="890"/>
      <c r="DO76" s="890"/>
      <c r="DP76" s="890"/>
      <c r="DQ76" s="890"/>
      <c r="DR76" s="890"/>
      <c r="DS76" s="890"/>
      <c r="DT76" s="890"/>
      <c r="DU76" s="890"/>
      <c r="DV76" s="890"/>
      <c r="DW76" s="890"/>
      <c r="DX76" s="890"/>
      <c r="DY76" s="890"/>
      <c r="DZ76" s="890"/>
      <c r="EA76" s="890"/>
      <c r="EB76" s="890"/>
      <c r="EC76" s="890"/>
      <c r="ED76" s="890"/>
      <c r="EE76" s="890"/>
      <c r="EF76" s="890"/>
      <c r="EG76" s="890"/>
      <c r="EH76" s="890"/>
      <c r="EI76" s="890"/>
      <c r="EJ76" s="890"/>
      <c r="EK76" s="890"/>
      <c r="EL76" s="890"/>
      <c r="EM76" s="890"/>
      <c r="EN76" s="890"/>
    </row>
    <row r="77" spans="1:144" ht="18" customHeight="1" x14ac:dyDescent="0.2">
      <c r="A77" s="584"/>
      <c r="C77" s="652"/>
      <c r="D77" s="994"/>
      <c r="E77" s="995"/>
      <c r="F77" s="995"/>
      <c r="G77" s="995"/>
      <c r="H77" s="995"/>
      <c r="I77" s="995"/>
      <c r="J77" s="995"/>
      <c r="K77" s="995"/>
      <c r="L77" s="995"/>
      <c r="M77" s="995"/>
      <c r="N77" s="995"/>
      <c r="O77" s="995"/>
      <c r="P77" s="995"/>
      <c r="Q77" s="995"/>
      <c r="R77" s="995"/>
      <c r="S77" s="995"/>
      <c r="T77" s="995"/>
      <c r="U77" s="995"/>
      <c r="V77" s="995"/>
      <c r="W77" s="995"/>
      <c r="X77" s="995"/>
      <c r="Y77" s="995"/>
      <c r="Z77" s="995"/>
      <c r="AA77" s="995"/>
      <c r="AB77" s="995"/>
      <c r="AC77" s="995"/>
      <c r="AD77" s="995"/>
      <c r="AE77" s="995"/>
      <c r="AF77" s="995"/>
      <c r="AG77" s="995"/>
      <c r="AH77" s="995"/>
      <c r="AI77" s="995"/>
      <c r="AJ77" s="995"/>
      <c r="AK77" s="995"/>
      <c r="AL77" s="995"/>
      <c r="AM77" s="995"/>
      <c r="AN77" s="995"/>
      <c r="AO77" s="1036"/>
      <c r="AP77" s="1036"/>
      <c r="AQ77" s="1036"/>
      <c r="AR77" s="1036"/>
      <c r="AS77" s="1036"/>
      <c r="AT77" s="1036"/>
      <c r="AU77" s="1036"/>
      <c r="AV77" s="1036"/>
      <c r="AW77" s="1036"/>
      <c r="AX77" s="1036"/>
      <c r="AY77" s="1036"/>
      <c r="AZ77" s="1036"/>
      <c r="BA77" s="1036"/>
      <c r="BB77" s="1037"/>
      <c r="BC77" s="350"/>
      <c r="DB77" s="890"/>
      <c r="DC77" s="890"/>
      <c r="DD77" s="890"/>
      <c r="DE77" s="890"/>
      <c r="DF77" s="890"/>
      <c r="DG77" s="890"/>
      <c r="DH77" s="890"/>
      <c r="DI77" s="890"/>
      <c r="DJ77" s="890"/>
      <c r="DK77" s="890"/>
      <c r="DL77" s="890"/>
      <c r="DM77" s="890"/>
      <c r="DN77" s="890"/>
      <c r="DO77" s="890"/>
      <c r="DP77" s="890"/>
      <c r="DQ77" s="890"/>
      <c r="DR77" s="890"/>
      <c r="DS77" s="890"/>
      <c r="DT77" s="890"/>
      <c r="DU77" s="890"/>
      <c r="DV77" s="890"/>
      <c r="DW77" s="890"/>
      <c r="DX77" s="890"/>
      <c r="DY77" s="890"/>
      <c r="DZ77" s="890"/>
      <c r="EA77" s="890"/>
      <c r="EB77" s="890"/>
      <c r="EC77" s="890"/>
      <c r="ED77" s="890"/>
      <c r="EE77" s="890"/>
      <c r="EF77" s="890"/>
      <c r="EG77" s="890"/>
      <c r="EH77" s="890"/>
      <c r="EI77" s="890"/>
      <c r="EJ77" s="890"/>
      <c r="EK77" s="890"/>
      <c r="EL77" s="890"/>
      <c r="EM77" s="890"/>
      <c r="EN77" s="890"/>
    </row>
    <row r="78" spans="1:144" ht="18" customHeight="1" x14ac:dyDescent="0.2">
      <c r="A78" s="584"/>
      <c r="C78" s="652"/>
      <c r="D78" s="994"/>
      <c r="E78" s="995"/>
      <c r="F78" s="995"/>
      <c r="G78" s="995"/>
      <c r="H78" s="995"/>
      <c r="I78" s="995"/>
      <c r="J78" s="995"/>
      <c r="K78" s="995"/>
      <c r="L78" s="995"/>
      <c r="M78" s="995"/>
      <c r="N78" s="995"/>
      <c r="O78" s="995"/>
      <c r="P78" s="995"/>
      <c r="Q78" s="995"/>
      <c r="R78" s="995"/>
      <c r="S78" s="995"/>
      <c r="T78" s="995"/>
      <c r="U78" s="995"/>
      <c r="V78" s="995"/>
      <c r="W78" s="995"/>
      <c r="X78" s="995"/>
      <c r="Y78" s="995"/>
      <c r="Z78" s="995"/>
      <c r="AA78" s="995"/>
      <c r="AB78" s="995"/>
      <c r="AC78" s="995"/>
      <c r="AD78" s="995"/>
      <c r="AE78" s="995"/>
      <c r="AF78" s="995"/>
      <c r="AG78" s="995"/>
      <c r="AH78" s="995"/>
      <c r="AI78" s="995"/>
      <c r="AJ78" s="995"/>
      <c r="AK78" s="995"/>
      <c r="AL78" s="995"/>
      <c r="AM78" s="995"/>
      <c r="AN78" s="995"/>
      <c r="AO78" s="1036"/>
      <c r="AP78" s="1036"/>
      <c r="AQ78" s="1036"/>
      <c r="AR78" s="1036"/>
      <c r="AS78" s="1036"/>
      <c r="AT78" s="1036"/>
      <c r="AU78" s="1036"/>
      <c r="AV78" s="1036"/>
      <c r="AW78" s="1036"/>
      <c r="AX78" s="1036"/>
      <c r="AY78" s="1036"/>
      <c r="AZ78" s="1036"/>
      <c r="BA78" s="1036"/>
      <c r="BB78" s="1037"/>
      <c r="BC78" s="350"/>
      <c r="DB78" s="890"/>
      <c r="DC78" s="890"/>
      <c r="DD78" s="890"/>
      <c r="DE78" s="890"/>
      <c r="DF78" s="890"/>
      <c r="DG78" s="890"/>
      <c r="DH78" s="890"/>
      <c r="DI78" s="890"/>
      <c r="DJ78" s="890"/>
      <c r="DK78" s="890"/>
      <c r="DL78" s="890"/>
      <c r="DM78" s="890"/>
      <c r="DN78" s="890"/>
      <c r="DO78" s="890"/>
      <c r="DP78" s="890"/>
      <c r="DQ78" s="890"/>
      <c r="DR78" s="890"/>
      <c r="DS78" s="890"/>
      <c r="DT78" s="890"/>
      <c r="DU78" s="890"/>
      <c r="DV78" s="890"/>
      <c r="DW78" s="890"/>
      <c r="DX78" s="890"/>
      <c r="DY78" s="890"/>
      <c r="DZ78" s="890"/>
      <c r="EA78" s="890"/>
      <c r="EB78" s="890"/>
      <c r="EC78" s="890"/>
      <c r="ED78" s="890"/>
      <c r="EE78" s="890"/>
      <c r="EF78" s="890"/>
      <c r="EG78" s="890"/>
      <c r="EH78" s="890"/>
      <c r="EI78" s="890"/>
      <c r="EJ78" s="890"/>
      <c r="EK78" s="890"/>
      <c r="EL78" s="890"/>
      <c r="EM78" s="890"/>
      <c r="EN78" s="890"/>
    </row>
    <row r="79" spans="1:144" ht="18" customHeight="1" x14ac:dyDescent="0.2">
      <c r="A79" s="584"/>
      <c r="C79" s="652"/>
      <c r="D79" s="994"/>
      <c r="E79" s="995"/>
      <c r="F79" s="995"/>
      <c r="G79" s="995"/>
      <c r="H79" s="995"/>
      <c r="I79" s="995"/>
      <c r="J79" s="995"/>
      <c r="K79" s="995"/>
      <c r="L79" s="995"/>
      <c r="M79" s="995"/>
      <c r="N79" s="995"/>
      <c r="O79" s="995"/>
      <c r="P79" s="995"/>
      <c r="Q79" s="995"/>
      <c r="R79" s="995"/>
      <c r="S79" s="995"/>
      <c r="T79" s="995"/>
      <c r="U79" s="995"/>
      <c r="V79" s="995"/>
      <c r="W79" s="995"/>
      <c r="X79" s="995"/>
      <c r="Y79" s="995"/>
      <c r="Z79" s="995"/>
      <c r="AA79" s="995"/>
      <c r="AB79" s="995"/>
      <c r="AC79" s="995"/>
      <c r="AD79" s="995"/>
      <c r="AE79" s="995"/>
      <c r="AF79" s="995"/>
      <c r="AG79" s="995"/>
      <c r="AH79" s="995"/>
      <c r="AI79" s="995"/>
      <c r="AJ79" s="995"/>
      <c r="AK79" s="995"/>
      <c r="AL79" s="995"/>
      <c r="AM79" s="995"/>
      <c r="AN79" s="995"/>
      <c r="AO79" s="1036"/>
      <c r="AP79" s="1036"/>
      <c r="AQ79" s="1036"/>
      <c r="AR79" s="1036"/>
      <c r="AS79" s="1036"/>
      <c r="AT79" s="1036"/>
      <c r="AU79" s="1036"/>
      <c r="AV79" s="1036"/>
      <c r="AW79" s="1036"/>
      <c r="AX79" s="1036"/>
      <c r="AY79" s="1036"/>
      <c r="AZ79" s="1036"/>
      <c r="BA79" s="1036"/>
      <c r="BB79" s="1037"/>
      <c r="BC79" s="350"/>
      <c r="DB79" s="890"/>
      <c r="DC79" s="890"/>
      <c r="DD79" s="890"/>
      <c r="DE79" s="890"/>
      <c r="DF79" s="890"/>
      <c r="DG79" s="890"/>
      <c r="DH79" s="890"/>
      <c r="DI79" s="890"/>
      <c r="DJ79" s="890"/>
      <c r="DK79" s="890"/>
      <c r="DL79" s="890"/>
      <c r="DM79" s="890"/>
      <c r="DN79" s="890"/>
      <c r="DO79" s="890"/>
      <c r="DP79" s="890"/>
      <c r="DQ79" s="890"/>
      <c r="DR79" s="890"/>
      <c r="DS79" s="890"/>
      <c r="DT79" s="890"/>
      <c r="DU79" s="890"/>
      <c r="DV79" s="890"/>
      <c r="DW79" s="890"/>
      <c r="DX79" s="890"/>
      <c r="DY79" s="890"/>
      <c r="DZ79" s="890"/>
      <c r="EA79" s="890"/>
      <c r="EB79" s="890"/>
      <c r="EC79" s="890"/>
      <c r="ED79" s="890"/>
      <c r="EE79" s="890"/>
      <c r="EF79" s="890"/>
      <c r="EG79" s="890"/>
      <c r="EH79" s="890"/>
      <c r="EI79" s="890"/>
      <c r="EJ79" s="890"/>
      <c r="EK79" s="890"/>
      <c r="EL79" s="890"/>
      <c r="EM79" s="890"/>
      <c r="EN79" s="890"/>
    </row>
    <row r="80" spans="1:144" ht="18" customHeight="1" x14ac:dyDescent="0.2">
      <c r="A80" s="584"/>
      <c r="C80" s="652"/>
      <c r="D80" s="994"/>
      <c r="E80" s="995"/>
      <c r="F80" s="995"/>
      <c r="G80" s="995"/>
      <c r="H80" s="995"/>
      <c r="I80" s="995"/>
      <c r="J80" s="995"/>
      <c r="K80" s="995"/>
      <c r="L80" s="995"/>
      <c r="M80" s="995"/>
      <c r="N80" s="995"/>
      <c r="O80" s="995"/>
      <c r="P80" s="995"/>
      <c r="Q80" s="995"/>
      <c r="R80" s="995"/>
      <c r="S80" s="995"/>
      <c r="T80" s="995"/>
      <c r="U80" s="995"/>
      <c r="V80" s="995"/>
      <c r="W80" s="995"/>
      <c r="X80" s="995"/>
      <c r="Y80" s="995"/>
      <c r="Z80" s="995"/>
      <c r="AA80" s="995"/>
      <c r="AB80" s="995"/>
      <c r="AC80" s="995"/>
      <c r="AD80" s="995"/>
      <c r="AE80" s="995"/>
      <c r="AF80" s="995"/>
      <c r="AG80" s="995"/>
      <c r="AH80" s="995"/>
      <c r="AI80" s="995"/>
      <c r="AJ80" s="995"/>
      <c r="AK80" s="995"/>
      <c r="AL80" s="995"/>
      <c r="AM80" s="995"/>
      <c r="AN80" s="995"/>
      <c r="AO80" s="1036"/>
      <c r="AP80" s="1036"/>
      <c r="AQ80" s="1036"/>
      <c r="AR80" s="1036"/>
      <c r="AS80" s="1036"/>
      <c r="AT80" s="1036"/>
      <c r="AU80" s="1036"/>
      <c r="AV80" s="1036"/>
      <c r="AW80" s="1036"/>
      <c r="AX80" s="1036"/>
      <c r="AY80" s="1036"/>
      <c r="AZ80" s="1036"/>
      <c r="BA80" s="1036"/>
      <c r="BB80" s="1037"/>
      <c r="BC80" s="350"/>
      <c r="DB80" s="890"/>
      <c r="DC80" s="890"/>
      <c r="DD80" s="890"/>
      <c r="DE80" s="890"/>
      <c r="DF80" s="890"/>
      <c r="DG80" s="890"/>
      <c r="DH80" s="890"/>
      <c r="DI80" s="890"/>
      <c r="DJ80" s="890"/>
      <c r="DK80" s="890"/>
      <c r="DL80" s="890"/>
      <c r="DM80" s="890"/>
      <c r="DN80" s="890"/>
      <c r="DO80" s="890"/>
      <c r="DP80" s="890"/>
      <c r="DQ80" s="890"/>
      <c r="DR80" s="890"/>
      <c r="DS80" s="890"/>
      <c r="DT80" s="890"/>
      <c r="DU80" s="890"/>
      <c r="DV80" s="890"/>
      <c r="DW80" s="890"/>
      <c r="DX80" s="890"/>
      <c r="DY80" s="890"/>
      <c r="DZ80" s="890"/>
      <c r="EA80" s="890"/>
      <c r="EB80" s="890"/>
      <c r="EC80" s="890"/>
      <c r="ED80" s="890"/>
      <c r="EE80" s="890"/>
      <c r="EF80" s="890"/>
      <c r="EG80" s="890"/>
      <c r="EH80" s="890"/>
      <c r="EI80" s="890"/>
      <c r="EJ80" s="890"/>
      <c r="EK80" s="890"/>
      <c r="EL80" s="890"/>
      <c r="EM80" s="890"/>
      <c r="EN80" s="890"/>
    </row>
    <row r="81" spans="1:105" ht="18" customHeight="1" x14ac:dyDescent="0.2">
      <c r="A81" s="584"/>
      <c r="C81" s="652"/>
      <c r="D81" s="994"/>
      <c r="E81" s="995"/>
      <c r="F81" s="995"/>
      <c r="G81" s="995"/>
      <c r="H81" s="995"/>
      <c r="I81" s="995"/>
      <c r="J81" s="995"/>
      <c r="K81" s="995"/>
      <c r="L81" s="995"/>
      <c r="M81" s="995"/>
      <c r="N81" s="995"/>
      <c r="O81" s="995"/>
      <c r="P81" s="995"/>
      <c r="Q81" s="995"/>
      <c r="R81" s="995"/>
      <c r="S81" s="995"/>
      <c r="T81" s="995"/>
      <c r="U81" s="995"/>
      <c r="V81" s="995"/>
      <c r="W81" s="995"/>
      <c r="X81" s="995"/>
      <c r="Y81" s="995"/>
      <c r="Z81" s="995"/>
      <c r="AA81" s="995"/>
      <c r="AB81" s="995"/>
      <c r="AC81" s="995"/>
      <c r="AD81" s="995"/>
      <c r="AE81" s="995"/>
      <c r="AF81" s="995"/>
      <c r="AG81" s="995"/>
      <c r="AH81" s="995"/>
      <c r="AI81" s="995"/>
      <c r="AJ81" s="995"/>
      <c r="AK81" s="995"/>
      <c r="AL81" s="995"/>
      <c r="AM81" s="995"/>
      <c r="AN81" s="1036"/>
      <c r="AO81" s="1036"/>
      <c r="AP81" s="1036"/>
      <c r="AQ81" s="1036"/>
      <c r="AR81" s="1036"/>
      <c r="AS81" s="1036"/>
      <c r="AT81" s="1036"/>
      <c r="AU81" s="1036"/>
      <c r="AV81" s="1036"/>
      <c r="AW81" s="1036"/>
      <c r="AX81" s="1036"/>
      <c r="AY81" s="1036"/>
      <c r="AZ81" s="1036"/>
      <c r="BA81" s="1036"/>
      <c r="BB81" s="1037"/>
      <c r="BC81" s="350"/>
    </row>
    <row r="82" spans="1:105" ht="18" customHeight="1" x14ac:dyDescent="0.2">
      <c r="A82" s="584"/>
      <c r="C82" s="652"/>
      <c r="D82" s="994"/>
      <c r="E82" s="1036"/>
      <c r="F82" s="1036"/>
      <c r="G82" s="1036"/>
      <c r="H82" s="1036"/>
      <c r="I82" s="1036"/>
      <c r="J82" s="1036"/>
      <c r="K82" s="1036"/>
      <c r="L82" s="1036"/>
      <c r="M82" s="1036"/>
      <c r="N82" s="1036"/>
      <c r="O82" s="1036"/>
      <c r="P82" s="1036"/>
      <c r="Q82" s="1036"/>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6"/>
      <c r="BA82" s="1036"/>
      <c r="BB82" s="1037"/>
      <c r="BC82" s="350"/>
    </row>
    <row r="83" spans="1:105" ht="18" customHeight="1" x14ac:dyDescent="0.2">
      <c r="A83" s="584"/>
      <c r="C83" s="652"/>
      <c r="D83" s="994"/>
      <c r="E83" s="1036"/>
      <c r="F83" s="1036"/>
      <c r="G83" s="1036"/>
      <c r="H83" s="1036"/>
      <c r="I83" s="1036"/>
      <c r="J83" s="1036"/>
      <c r="K83" s="1036"/>
      <c r="L83" s="1036"/>
      <c r="M83" s="1036"/>
      <c r="N83" s="1036"/>
      <c r="O83" s="1036"/>
      <c r="P83" s="1036"/>
      <c r="Q83" s="1036"/>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6"/>
      <c r="BA83" s="1036"/>
      <c r="BB83" s="1037"/>
      <c r="BC83" s="350"/>
    </row>
    <row r="84" spans="1:105" ht="18" customHeight="1" x14ac:dyDescent="0.2">
      <c r="A84" s="584"/>
      <c r="C84" s="652"/>
      <c r="D84" s="994"/>
      <c r="E84" s="995"/>
      <c r="F84" s="995"/>
      <c r="G84" s="995"/>
      <c r="H84" s="995"/>
      <c r="I84" s="995"/>
      <c r="J84" s="995"/>
      <c r="K84" s="995"/>
      <c r="L84" s="995"/>
      <c r="M84" s="995"/>
      <c r="N84" s="995"/>
      <c r="O84" s="995"/>
      <c r="P84" s="995"/>
      <c r="Q84" s="995"/>
      <c r="R84" s="995"/>
      <c r="S84" s="995"/>
      <c r="T84" s="995"/>
      <c r="U84" s="995"/>
      <c r="V84" s="995"/>
      <c r="W84" s="995"/>
      <c r="X84" s="995"/>
      <c r="Y84" s="995"/>
      <c r="Z84" s="995"/>
      <c r="AA84" s="995"/>
      <c r="AB84" s="995"/>
      <c r="AC84" s="995"/>
      <c r="AD84" s="995"/>
      <c r="AE84" s="995"/>
      <c r="AF84" s="995"/>
      <c r="AG84" s="995"/>
      <c r="AH84" s="995"/>
      <c r="AI84" s="995"/>
      <c r="AJ84" s="995"/>
      <c r="AK84" s="995"/>
      <c r="AL84" s="995"/>
      <c r="AM84" s="995"/>
      <c r="AN84" s="1036"/>
      <c r="AO84" s="1036"/>
      <c r="AP84" s="1036"/>
      <c r="AQ84" s="1036"/>
      <c r="AR84" s="1036"/>
      <c r="AS84" s="1036"/>
      <c r="AT84" s="1036"/>
      <c r="AU84" s="1036"/>
      <c r="AV84" s="1036"/>
      <c r="AW84" s="1036"/>
      <c r="AX84" s="1036"/>
      <c r="AY84" s="1036"/>
      <c r="AZ84" s="1036"/>
      <c r="BA84" s="1036"/>
      <c r="BB84" s="1037"/>
      <c r="BC84" s="350"/>
    </row>
    <row r="85" spans="1:105" ht="18" customHeight="1" x14ac:dyDescent="0.2">
      <c r="A85" s="584"/>
      <c r="C85" s="652"/>
      <c r="D85" s="994"/>
      <c r="E85" s="1036"/>
      <c r="F85" s="1036"/>
      <c r="G85" s="1036"/>
      <c r="H85" s="1036"/>
      <c r="I85" s="1036"/>
      <c r="J85" s="1036"/>
      <c r="K85" s="1036"/>
      <c r="L85" s="1036"/>
      <c r="M85" s="1036"/>
      <c r="N85" s="1036"/>
      <c r="O85" s="1036"/>
      <c r="P85" s="1036"/>
      <c r="Q85" s="1036"/>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6"/>
      <c r="BA85" s="1036"/>
      <c r="BB85" s="1037"/>
      <c r="BC85" s="350"/>
    </row>
    <row r="86" spans="1:105" ht="18" customHeight="1" x14ac:dyDescent="0.2">
      <c r="A86" s="584"/>
      <c r="C86" s="655"/>
      <c r="D86" s="1000"/>
      <c r="E86" s="1051"/>
      <c r="F86" s="1051"/>
      <c r="G86" s="1051"/>
      <c r="H86" s="1051"/>
      <c r="I86" s="1051"/>
      <c r="J86" s="1051"/>
      <c r="K86" s="1051"/>
      <c r="L86" s="1051"/>
      <c r="M86" s="1051"/>
      <c r="N86" s="1051"/>
      <c r="O86" s="1051"/>
      <c r="P86" s="1051"/>
      <c r="Q86" s="1051"/>
      <c r="R86" s="1051"/>
      <c r="S86" s="1051"/>
      <c r="T86" s="1051"/>
      <c r="U86" s="1051"/>
      <c r="V86" s="1051"/>
      <c r="W86" s="1051"/>
      <c r="X86" s="1051"/>
      <c r="Y86" s="1051"/>
      <c r="Z86" s="1051"/>
      <c r="AA86" s="1051"/>
      <c r="AB86" s="1051"/>
      <c r="AC86" s="1051"/>
      <c r="AD86" s="1051"/>
      <c r="AE86" s="1051"/>
      <c r="AF86" s="1051"/>
      <c r="AG86" s="1051"/>
      <c r="AH86" s="1051"/>
      <c r="AI86" s="1051"/>
      <c r="AJ86" s="1051"/>
      <c r="AK86" s="1051"/>
      <c r="AL86" s="1051"/>
      <c r="AM86" s="1051"/>
      <c r="AN86" s="1051"/>
      <c r="AO86" s="1051"/>
      <c r="AP86" s="1051"/>
      <c r="AQ86" s="1051"/>
      <c r="AR86" s="1051"/>
      <c r="AS86" s="1051"/>
      <c r="AT86" s="1051"/>
      <c r="AU86" s="1051"/>
      <c r="AV86" s="1051"/>
      <c r="AW86" s="1051"/>
      <c r="AX86" s="1051"/>
      <c r="AY86" s="1051"/>
      <c r="AZ86" s="1051"/>
      <c r="BA86" s="1051"/>
      <c r="BB86" s="1052"/>
      <c r="BC86" s="350"/>
      <c r="BD86" s="656"/>
      <c r="BE86" s="656"/>
      <c r="BF86" s="656"/>
      <c r="BG86" s="656"/>
      <c r="BH86" s="656"/>
      <c r="BI86" s="656"/>
      <c r="BJ86" s="656"/>
      <c r="BK86" s="656"/>
      <c r="BL86" s="656"/>
      <c r="BM86" s="656"/>
      <c r="BN86" s="656"/>
      <c r="BO86" s="656"/>
      <c r="BP86" s="656"/>
      <c r="BQ86" s="656"/>
      <c r="BR86" s="656"/>
      <c r="BS86" s="656"/>
      <c r="BT86" s="656"/>
      <c r="BU86" s="656"/>
      <c r="BV86" s="656"/>
      <c r="BW86" s="656"/>
      <c r="BX86" s="656"/>
      <c r="BY86" s="656"/>
      <c r="BZ86" s="656"/>
      <c r="CA86" s="656"/>
      <c r="CB86" s="656"/>
      <c r="CC86" s="656"/>
      <c r="CD86" s="656"/>
      <c r="CE86" s="656"/>
      <c r="CF86" s="656"/>
      <c r="CG86" s="656"/>
      <c r="CH86" s="656"/>
      <c r="CI86" s="656"/>
      <c r="CJ86" s="656"/>
      <c r="CK86" s="656"/>
      <c r="CL86" s="656"/>
      <c r="CM86" s="656"/>
      <c r="CN86" s="656"/>
      <c r="CO86" s="656"/>
      <c r="CP86" s="656"/>
      <c r="CQ86" s="656"/>
      <c r="CR86" s="656"/>
      <c r="CS86" s="656"/>
      <c r="CT86" s="656"/>
      <c r="CU86" s="656"/>
      <c r="CV86" s="656"/>
      <c r="CW86" s="656"/>
      <c r="CX86" s="656"/>
      <c r="CY86" s="656"/>
      <c r="CZ86" s="656"/>
      <c r="DA86" s="656"/>
    </row>
    <row r="87" spans="1:105" ht="16.5" customHeight="1" x14ac:dyDescent="0.2">
      <c r="A87" s="584"/>
      <c r="C87" s="657"/>
      <c r="D87" s="657"/>
      <c r="E87" s="657"/>
      <c r="F87" s="657"/>
      <c r="AU87" s="657"/>
      <c r="AY87" s="657"/>
      <c r="BA87" s="657"/>
      <c r="BB87" s="657"/>
      <c r="BC87" s="350"/>
      <c r="BD87" s="656"/>
      <c r="BE87" s="656"/>
      <c r="BF87" s="656"/>
      <c r="BG87" s="656"/>
      <c r="BH87" s="656"/>
      <c r="BI87" s="656"/>
      <c r="BJ87" s="656"/>
      <c r="BK87" s="656"/>
      <c r="BL87" s="656"/>
      <c r="BM87" s="656"/>
      <c r="BN87" s="656"/>
      <c r="BO87" s="656"/>
      <c r="BP87" s="656"/>
      <c r="BQ87" s="656"/>
      <c r="BR87" s="656"/>
      <c r="BS87" s="656"/>
      <c r="BT87" s="656"/>
      <c r="BU87" s="656"/>
      <c r="BV87" s="656"/>
      <c r="BW87" s="656"/>
      <c r="BX87" s="656"/>
      <c r="BY87" s="656"/>
      <c r="BZ87" s="656"/>
      <c r="CA87" s="656"/>
      <c r="CB87" s="656"/>
      <c r="CC87" s="656"/>
      <c r="CD87" s="656"/>
      <c r="CE87" s="656"/>
      <c r="CF87" s="656"/>
      <c r="CG87" s="656"/>
      <c r="CH87" s="656"/>
      <c r="CI87" s="656"/>
      <c r="CJ87" s="656"/>
      <c r="CK87" s="656"/>
      <c r="CL87" s="656"/>
      <c r="CM87" s="656"/>
      <c r="CN87" s="656"/>
      <c r="CO87" s="656"/>
      <c r="CP87" s="656"/>
      <c r="CQ87" s="656"/>
      <c r="CR87" s="656"/>
      <c r="CS87" s="656"/>
      <c r="CT87" s="656"/>
      <c r="CU87" s="656"/>
      <c r="CV87" s="656"/>
      <c r="CW87" s="656"/>
      <c r="CX87" s="656"/>
      <c r="CY87" s="656"/>
      <c r="CZ87" s="656"/>
      <c r="DA87" s="656"/>
    </row>
    <row r="88" spans="1:105" x14ac:dyDescent="0.2">
      <c r="A88" s="893"/>
      <c r="B88" s="634"/>
      <c r="C88" s="657"/>
      <c r="D88" s="657"/>
      <c r="E88" s="657"/>
      <c r="F88" s="657"/>
      <c r="AU88" s="657"/>
      <c r="AY88" s="657"/>
      <c r="BA88" s="657"/>
      <c r="BB88" s="657"/>
      <c r="BC88" s="350"/>
      <c r="BD88" s="656"/>
      <c r="BE88" s="656"/>
      <c r="BF88" s="656"/>
      <c r="BG88" s="656"/>
      <c r="BH88" s="656"/>
      <c r="BI88" s="656"/>
      <c r="BJ88" s="656"/>
      <c r="BK88" s="656"/>
      <c r="BL88" s="656"/>
      <c r="BM88" s="656"/>
      <c r="BN88" s="656"/>
      <c r="BO88" s="656"/>
      <c r="BP88" s="656"/>
      <c r="BQ88" s="656"/>
      <c r="BR88" s="656"/>
      <c r="BS88" s="656"/>
      <c r="BT88" s="656"/>
      <c r="BU88" s="656"/>
      <c r="BV88" s="656"/>
      <c r="BW88" s="656"/>
      <c r="BX88" s="656"/>
      <c r="BY88" s="656"/>
      <c r="BZ88" s="656"/>
      <c r="CA88" s="656"/>
      <c r="CB88" s="656"/>
      <c r="CC88" s="656"/>
      <c r="CD88" s="656"/>
      <c r="CE88" s="656"/>
      <c r="CF88" s="656"/>
      <c r="CG88" s="656"/>
      <c r="CH88" s="656"/>
      <c r="CI88" s="656"/>
      <c r="CJ88" s="656"/>
      <c r="CK88" s="656"/>
      <c r="CL88" s="656"/>
      <c r="CM88" s="656"/>
      <c r="CN88" s="656"/>
      <c r="CO88" s="656"/>
      <c r="CP88" s="656"/>
      <c r="CQ88" s="656"/>
      <c r="CR88" s="656"/>
      <c r="CS88" s="656"/>
      <c r="CT88" s="656"/>
      <c r="CU88" s="656"/>
      <c r="CV88" s="656"/>
      <c r="CW88" s="656"/>
      <c r="CX88" s="656"/>
      <c r="CY88" s="656"/>
      <c r="CZ88" s="656"/>
      <c r="DA88" s="656"/>
    </row>
    <row r="89" spans="1:105" x14ac:dyDescent="0.2">
      <c r="A89" s="893"/>
      <c r="B89" s="634"/>
      <c r="C89" s="657"/>
      <c r="D89" s="657"/>
      <c r="E89" s="657"/>
      <c r="F89" s="657"/>
      <c r="AU89" s="657"/>
      <c r="AY89" s="657"/>
      <c r="BA89" s="657"/>
      <c r="BB89" s="657"/>
      <c r="BC89" s="350"/>
      <c r="BD89" s="656"/>
      <c r="BE89" s="656"/>
      <c r="BF89" s="656"/>
      <c r="BG89" s="656"/>
      <c r="BH89" s="656"/>
      <c r="BI89" s="656"/>
      <c r="BJ89" s="656"/>
      <c r="BK89" s="656"/>
      <c r="BL89" s="656"/>
      <c r="BM89" s="656"/>
      <c r="BN89" s="656"/>
      <c r="BO89" s="656"/>
      <c r="BP89" s="656"/>
      <c r="BQ89" s="656"/>
      <c r="BR89" s="656"/>
      <c r="BS89" s="656"/>
      <c r="BT89" s="656"/>
      <c r="BU89" s="656"/>
      <c r="BV89" s="656"/>
      <c r="BW89" s="656"/>
      <c r="BX89" s="656"/>
      <c r="BY89" s="656"/>
      <c r="BZ89" s="656"/>
      <c r="CA89" s="656"/>
      <c r="CB89" s="656"/>
      <c r="CC89" s="656"/>
      <c r="CD89" s="656"/>
      <c r="CE89" s="656"/>
      <c r="CF89" s="656"/>
      <c r="CG89" s="656"/>
      <c r="CH89" s="656"/>
      <c r="CI89" s="656"/>
      <c r="CJ89" s="656"/>
      <c r="CK89" s="656"/>
      <c r="CL89" s="656"/>
      <c r="CM89" s="656"/>
      <c r="CN89" s="656"/>
      <c r="CO89" s="656"/>
      <c r="CP89" s="656"/>
      <c r="CQ89" s="656"/>
      <c r="CR89" s="656"/>
      <c r="CS89" s="656"/>
      <c r="CT89" s="656"/>
      <c r="CU89" s="656"/>
      <c r="CV89" s="656"/>
      <c r="CW89" s="656"/>
      <c r="CX89" s="656"/>
      <c r="CY89" s="656"/>
      <c r="CZ89" s="656"/>
      <c r="DA89" s="656"/>
    </row>
    <row r="90" spans="1:105" x14ac:dyDescent="0.2">
      <c r="A90" s="893"/>
      <c r="B90" s="634"/>
      <c r="C90" s="657"/>
      <c r="D90" s="657"/>
      <c r="E90" s="657"/>
      <c r="F90" s="657"/>
      <c r="AU90" s="657"/>
      <c r="AY90" s="657"/>
      <c r="BA90" s="657"/>
      <c r="BB90" s="657"/>
      <c r="BC90" s="350"/>
    </row>
  </sheetData>
  <sheetProtection formatCells="0" formatColumns="0" formatRows="0" insertColumns="0"/>
  <mergeCells count="45">
    <mergeCell ref="D83:BB83"/>
    <mergeCell ref="D84:BB84"/>
    <mergeCell ref="D85:BB85"/>
    <mergeCell ref="D86:BB86"/>
    <mergeCell ref="D77:BB77"/>
    <mergeCell ref="D78:BB78"/>
    <mergeCell ref="D79:BB79"/>
    <mergeCell ref="D80:BB80"/>
    <mergeCell ref="D81:BB81"/>
    <mergeCell ref="D82:BB82"/>
    <mergeCell ref="D76:BB76"/>
    <mergeCell ref="D64:BB64"/>
    <mergeCell ref="D65:BB65"/>
    <mergeCell ref="D66:BB66"/>
    <mergeCell ref="D67:BB67"/>
    <mergeCell ref="D68:BB68"/>
    <mergeCell ref="D69:BB69"/>
    <mergeCell ref="D71:BB71"/>
    <mergeCell ref="D72:BB72"/>
    <mergeCell ref="D73:BB73"/>
    <mergeCell ref="D74:BB74"/>
    <mergeCell ref="D75:BB75"/>
    <mergeCell ref="D70:BB70"/>
    <mergeCell ref="AA61:AJ61"/>
    <mergeCell ref="E45:H45"/>
    <mergeCell ref="F47:H48"/>
    <mergeCell ref="U48:V49"/>
    <mergeCell ref="L49:N57"/>
    <mergeCell ref="Q49:S57"/>
    <mergeCell ref="AA49:AJ49"/>
    <mergeCell ref="F51:H51"/>
    <mergeCell ref="AA51:AJ51"/>
    <mergeCell ref="AA53:AJ53"/>
    <mergeCell ref="AA55:AJ55"/>
    <mergeCell ref="AA57:AJ57"/>
    <mergeCell ref="F58:H60"/>
    <mergeCell ref="AB58:AJ58"/>
    <mergeCell ref="N59:P60"/>
    <mergeCell ref="AA59:AJ59"/>
    <mergeCell ref="D44:BB44"/>
    <mergeCell ref="C5:AM5"/>
    <mergeCell ref="D40:BB40"/>
    <mergeCell ref="D41:BB41"/>
    <mergeCell ref="D42:BB42"/>
    <mergeCell ref="D43:BB43"/>
  </mergeCells>
  <conditionalFormatting sqref="F10">
    <cfRule type="cellIs" dxfId="132" priority="88" stopIfTrue="1" operator="lessThan">
      <formula>F8+F9-(0.01*(F8+F9))</formula>
    </cfRule>
  </conditionalFormatting>
  <conditionalFormatting sqref="L10">
    <cfRule type="cellIs" dxfId="131" priority="85" stopIfTrue="1" operator="lessThan">
      <formula>L8+L9-(0.01*(L8+L9))</formula>
    </cfRule>
  </conditionalFormatting>
  <conditionalFormatting sqref="T10">
    <cfRule type="cellIs" dxfId="130" priority="82" stopIfTrue="1" operator="lessThan">
      <formula>T8+T9-(0.01*(T8+T9))</formula>
    </cfRule>
  </conditionalFormatting>
  <conditionalFormatting sqref="N10">
    <cfRule type="cellIs" dxfId="129" priority="79" stopIfTrue="1" operator="lessThan">
      <formula>N8+N9-(0.01*(N8+N9))</formula>
    </cfRule>
  </conditionalFormatting>
  <conditionalFormatting sqref="F28">
    <cfRule type="cellIs" dxfId="128" priority="77" stopIfTrue="1" operator="lessThan">
      <formula>0.99*(F26-F27)</formula>
    </cfRule>
  </conditionalFormatting>
  <conditionalFormatting sqref="H10">
    <cfRule type="cellIs" dxfId="127" priority="87" stopIfTrue="1" operator="lessThan">
      <formula>H8+H9-(0.01*(H8+H9))</formula>
    </cfRule>
  </conditionalFormatting>
  <conditionalFormatting sqref="J10">
    <cfRule type="cellIs" dxfId="126" priority="86" stopIfTrue="1" operator="lessThan">
      <formula>J8+J9-(0.01*(J8+J9))</formula>
    </cfRule>
  </conditionalFormatting>
  <conditionalFormatting sqref="P10">
    <cfRule type="cellIs" dxfId="125" priority="84" stopIfTrue="1" operator="lessThan">
      <formula>P8+P9-(0.01*(P8+P9))</formula>
    </cfRule>
  </conditionalFormatting>
  <conditionalFormatting sqref="R10">
    <cfRule type="cellIs" dxfId="124" priority="83" stopIfTrue="1" operator="lessThan">
      <formula>R8+R9-(0.01*(R8+R9))</formula>
    </cfRule>
  </conditionalFormatting>
  <conditionalFormatting sqref="V10">
    <cfRule type="cellIs" dxfId="123" priority="81" stopIfTrue="1" operator="lessThan">
      <formula>V8+V9-(0.01*(V8+V9))</formula>
    </cfRule>
  </conditionalFormatting>
  <conditionalFormatting sqref="X10">
    <cfRule type="cellIs" dxfId="122" priority="80" stopIfTrue="1" operator="lessThan">
      <formula>X8+X9-(0.01*(X8+X9))</formula>
    </cfRule>
  </conditionalFormatting>
  <conditionalFormatting sqref="F26">
    <cfRule type="cellIs" dxfId="121" priority="78" stopIfTrue="1" operator="lessThan">
      <formula>F10+F22+F23+F24-F25-(0.01*(F10+F22+F23+F24-F25))</formula>
    </cfRule>
  </conditionalFormatting>
  <conditionalFormatting sqref="H28 J28 L28 N28 P28 R28 T28 V28 X28 Z28">
    <cfRule type="cellIs" dxfId="120" priority="75" stopIfTrue="1" operator="lessThan">
      <formula>0.99*(H26-H27)</formula>
    </cfRule>
  </conditionalFormatting>
  <conditionalFormatting sqref="H26 J26 L26 N26 P26 R26 T26 V26 X26 Z26 AX26 AB26 AD26 AF26 AH26 AJ26 AL26 AN26 AP26 AR26 AT26 AV26">
    <cfRule type="cellIs" dxfId="119" priority="76" stopIfTrue="1" operator="lessThan">
      <formula>0.99*(H10+H22+H23+H24-H25)</formula>
    </cfRule>
  </conditionalFormatting>
  <conditionalFormatting sqref="BG27">
    <cfRule type="cellIs" dxfId="118" priority="18" stopIfTrue="1" operator="lessThan">
      <formula>#REF!+#REF!</formula>
    </cfRule>
    <cfRule type="cellIs" dxfId="117" priority="19" stopIfTrue="1" operator="lessThan">
      <formula>#REF!+BG30+BG31+BG32+BG34+#REF!</formula>
    </cfRule>
  </conditionalFormatting>
  <conditionalFormatting sqref="BG21">
    <cfRule type="cellIs" dxfId="116" priority="20" stopIfTrue="1" operator="lessThan">
      <formula>#REF!+#REF!</formula>
    </cfRule>
    <cfRule type="cellIs" dxfId="115" priority="21" stopIfTrue="1" operator="lessThan">
      <formula>BG23+BG24+BG25+BG26+#REF!+#REF!</formula>
    </cfRule>
  </conditionalFormatting>
  <conditionalFormatting sqref="BG22">
    <cfRule type="cellIs" dxfId="114" priority="22" stopIfTrue="1" operator="lessThan">
      <formula>#REF!+#REF!</formula>
    </cfRule>
    <cfRule type="cellIs" dxfId="113" priority="23" stopIfTrue="1" operator="lessThan">
      <formula>BG24+BG25+BG26+#REF!+#REF!+#REF!</formula>
    </cfRule>
  </conditionalFormatting>
  <conditionalFormatting sqref="BG8">
    <cfRule type="cellIs" dxfId="112" priority="24" stopIfTrue="1" operator="lessThan">
      <formula>#REF!+#REF!</formula>
    </cfRule>
    <cfRule type="cellIs" dxfId="111" priority="25" stopIfTrue="1" operator="lessThan">
      <formula>BG10+BG11+BG12+BG13+BG14+BG17</formula>
    </cfRule>
  </conditionalFormatting>
  <conditionalFormatting sqref="BG13">
    <cfRule type="cellIs" dxfId="110" priority="26" stopIfTrue="1" operator="lessThan">
      <formula>BG34+#REF!</formula>
    </cfRule>
    <cfRule type="cellIs" dxfId="109" priority="27" stopIfTrue="1" operator="lessThan">
      <formula>BG17+#REF!+#REF!+#REF!+#REF!+#REF!</formula>
    </cfRule>
  </conditionalFormatting>
  <conditionalFormatting sqref="BG12">
    <cfRule type="cellIs" dxfId="108" priority="28" stopIfTrue="1" operator="lessThan">
      <formula>BG31+#REF!</formula>
    </cfRule>
    <cfRule type="cellIs" dxfId="107" priority="29" stopIfTrue="1" operator="lessThan">
      <formula>BG14+BG17+#REF!+#REF!+#REF!+#REF!</formula>
    </cfRule>
  </conditionalFormatting>
  <conditionalFormatting sqref="BG36:BG37">
    <cfRule type="cellIs" dxfId="106" priority="30" stopIfTrue="1" operator="lessThan">
      <formula>#REF!+BG45</formula>
    </cfRule>
    <cfRule type="cellIs" dxfId="105" priority="31" stopIfTrue="1" operator="lessThan">
      <formula>#REF!+#REF!+#REF!+#REF!+#REF!+#REF!</formula>
    </cfRule>
  </conditionalFormatting>
  <conditionalFormatting sqref="BG38">
    <cfRule type="cellIs" dxfId="104" priority="32" stopIfTrue="1" operator="lessThan">
      <formula>#REF!+BG47</formula>
    </cfRule>
    <cfRule type="cellIs" dxfId="103" priority="33" stopIfTrue="1" operator="lessThan">
      <formula>#REF!+#REF!+#REF!+#REF!+#REF!+#REF!</formula>
    </cfRule>
  </conditionalFormatting>
  <conditionalFormatting sqref="BG53:DA53 BG50:DA50 BG44:DA44 BG47:DA47">
    <cfRule type="cellIs" dxfId="102" priority="34" stopIfTrue="1" operator="equal">
      <formula>"&lt;&gt;"</formula>
    </cfRule>
  </conditionalFormatting>
  <conditionalFormatting sqref="BX30:BY30 BY8:BY29 DA8:DA38 BY31:BY38 BU8:BU38 CS8:CS38 CQ8:CQ38 CO8:CO38 CM8:CM38 CK8:CK38 CI8:CI38 CG8:CG38 CE8:CE38 CC8:CC38 CA8:CA38 BW8:BW38 BS8:BS38 CU8:CU38 BK8:BK38 BM8:BM38 BO8:BO38 BQ8:BQ38">
    <cfRule type="cellIs" dxfId="101" priority="35" stopIfTrue="1" operator="equal">
      <formula>"&gt; 25%"</formula>
    </cfRule>
  </conditionalFormatting>
  <conditionalFormatting sqref="BI8:BI38">
    <cfRule type="cellIs" dxfId="100" priority="36" stopIfTrue="1" operator="equal">
      <formula>"&gt; 100%"</formula>
    </cfRule>
  </conditionalFormatting>
  <conditionalFormatting sqref="BG31">
    <cfRule type="cellIs" dxfId="99" priority="37" stopIfTrue="1" operator="lessThan">
      <formula>#REF!+#REF!</formula>
    </cfRule>
    <cfRule type="cellIs" dxfId="98" priority="38" stopIfTrue="1" operator="lessThan">
      <formula>BG34+#REF!+#REF!+#REF!+#REF!+#REF!</formula>
    </cfRule>
  </conditionalFormatting>
  <conditionalFormatting sqref="BG30">
    <cfRule type="cellIs" dxfId="97" priority="39" stopIfTrue="1" operator="lessThan">
      <formula>#REF!+#REF!</formula>
    </cfRule>
    <cfRule type="cellIs" dxfId="96" priority="40" stopIfTrue="1" operator="lessThan">
      <formula>BG32+BG34+#REF!+#REF!+#REF!+#REF!</formula>
    </cfRule>
  </conditionalFormatting>
  <conditionalFormatting sqref="BG32:BG33">
    <cfRule type="cellIs" dxfId="95" priority="41" stopIfTrue="1" operator="lessThan">
      <formula>#REF!+#REF!</formula>
    </cfRule>
    <cfRule type="cellIs" dxfId="94" priority="42" stopIfTrue="1" operator="lessThan">
      <formula>#REF!+#REF!+#REF!+#REF!+#REF!+#REF!</formula>
    </cfRule>
  </conditionalFormatting>
  <conditionalFormatting sqref="BG34:BG35">
    <cfRule type="cellIs" dxfId="93" priority="43" stopIfTrue="1" operator="lessThan">
      <formula>#REF!+BG44</formula>
    </cfRule>
    <cfRule type="cellIs" dxfId="92" priority="44" stopIfTrue="1" operator="lessThan">
      <formula>BG38+#REF!+#REF!+#REF!+#REF!+#REF!</formula>
    </cfRule>
  </conditionalFormatting>
  <conditionalFormatting sqref="BG25">
    <cfRule type="cellIs" dxfId="91" priority="45" stopIfTrue="1" operator="lessThan">
      <formula>BG43+#REF!</formula>
    </cfRule>
    <cfRule type="cellIs" dxfId="90" priority="46" stopIfTrue="1" operator="lessThan">
      <formula>#REF!+#REF!+#REF!+#REF!+#REF!+BG40</formula>
    </cfRule>
  </conditionalFormatting>
  <conditionalFormatting sqref="BG26">
    <cfRule type="cellIs" dxfId="89" priority="47" stopIfTrue="1" operator="lessThan">
      <formula>BG44+#REF!</formula>
    </cfRule>
    <cfRule type="cellIs" dxfId="88" priority="48" stopIfTrue="1" operator="lessThan">
      <formula>#REF!+#REF!+#REF!+#REF!+BG40+BG42</formula>
    </cfRule>
  </conditionalFormatting>
  <conditionalFormatting sqref="BG24">
    <cfRule type="cellIs" dxfId="87" priority="49" stopIfTrue="1" operator="lessThan">
      <formula>BG42+#REF!</formula>
    </cfRule>
    <cfRule type="cellIs" dxfId="86" priority="50" stopIfTrue="1" operator="lessThan">
      <formula>BG26+#REF!+#REF!+#REF!+#REF!+#REF!</formula>
    </cfRule>
  </conditionalFormatting>
  <conditionalFormatting sqref="BG23">
    <cfRule type="cellIs" dxfId="85" priority="51" stopIfTrue="1" operator="lessThan">
      <formula>BG40+#REF!</formula>
    </cfRule>
    <cfRule type="cellIs" dxfId="84" priority="52" stopIfTrue="1" operator="lessThan">
      <formula>BG25+BG26+#REF!+#REF!+#REF!+#REF!</formula>
    </cfRule>
  </conditionalFormatting>
  <conditionalFormatting sqref="CW8:CW38 CY8:CY38">
    <cfRule type="cellIs" dxfId="83" priority="17" stopIfTrue="1" operator="equal">
      <formula>"&gt; 25%"</formula>
    </cfRule>
  </conditionalFormatting>
  <conditionalFormatting sqref="BG9">
    <cfRule type="cellIs" dxfId="82" priority="53" stopIfTrue="1" operator="lessThan">
      <formula>#REF!+#REF!</formula>
    </cfRule>
    <cfRule type="cellIs" dxfId="81" priority="54" stopIfTrue="1" operator="lessThan">
      <formula>#REF!+BG12+BG13+BG14+BG17+#REF!</formula>
    </cfRule>
  </conditionalFormatting>
  <conditionalFormatting sqref="BG10">
    <cfRule type="cellIs" dxfId="80" priority="55" stopIfTrue="1" operator="lessThan">
      <formula>#REF!+#REF!</formula>
    </cfRule>
    <cfRule type="cellIs" dxfId="79" priority="56" stopIfTrue="1" operator="lessThan">
      <formula>BG12+BG13+BG14+BG17+#REF!+#REF!</formula>
    </cfRule>
  </conditionalFormatting>
  <conditionalFormatting sqref="BG11">
    <cfRule type="cellIs" dxfId="78" priority="57" stopIfTrue="1" operator="lessThan">
      <formula>#REF!+#REF!</formula>
    </cfRule>
    <cfRule type="cellIs" dxfId="77" priority="58" stopIfTrue="1" operator="lessThan">
      <formula>BG13+BG14+BG17+#REF!+#REF!+#REF!</formula>
    </cfRule>
  </conditionalFormatting>
  <conditionalFormatting sqref="BG19:BG20">
    <cfRule type="cellIs" dxfId="76" priority="59" stopIfTrue="1" operator="lessThan">
      <formula>#REF!+#REF!</formula>
    </cfRule>
    <cfRule type="cellIs" dxfId="75" priority="60" stopIfTrue="1" operator="lessThan">
      <formula>#REF!+BG23+BG24+BG25+BG26+#REF!</formula>
    </cfRule>
  </conditionalFormatting>
  <conditionalFormatting sqref="BG28">
    <cfRule type="cellIs" dxfId="74" priority="61" stopIfTrue="1" operator="lessThan">
      <formula>#REF!+#REF!</formula>
    </cfRule>
    <cfRule type="cellIs" dxfId="73" priority="62" stopIfTrue="1" operator="lessThan">
      <formula>BG30+BG31+BG32+BG34+#REF!+#REF!</formula>
    </cfRule>
  </conditionalFormatting>
  <conditionalFormatting sqref="BG29">
    <cfRule type="cellIs" dxfId="72" priority="63" stopIfTrue="1" operator="lessThan">
      <formula>#REF!+#REF!</formula>
    </cfRule>
    <cfRule type="cellIs" dxfId="71" priority="64" stopIfTrue="1" operator="lessThan">
      <formula>BG31+BG32+BG34+#REF!+#REF!+#REF!</formula>
    </cfRule>
  </conditionalFormatting>
  <conditionalFormatting sqref="BG16">
    <cfRule type="cellIs" dxfId="70" priority="65" stopIfTrue="1" operator="lessThan">
      <formula>BG39+#REF!</formula>
    </cfRule>
    <cfRule type="cellIs" dxfId="69" priority="66" stopIfTrue="1" operator="lessThan">
      <formula>#REF!+#REF!+#REF!+#REF!+#REF!+BG34</formula>
    </cfRule>
  </conditionalFormatting>
  <conditionalFormatting sqref="BG14">
    <cfRule type="cellIs" dxfId="68" priority="67" stopIfTrue="1" operator="lessThan">
      <formula>BG36+#REF!</formula>
    </cfRule>
    <cfRule type="cellIs" dxfId="67" priority="68" stopIfTrue="1" operator="lessThan">
      <formula>#REF!+#REF!+#REF!+#REF!+#REF!+BG31</formula>
    </cfRule>
  </conditionalFormatting>
  <conditionalFormatting sqref="BG17">
    <cfRule type="cellIs" dxfId="66" priority="69" stopIfTrue="1" operator="lessThan">
      <formula>BG38+#REF!</formula>
    </cfRule>
    <cfRule type="cellIs" dxfId="65" priority="70" stopIfTrue="1" operator="lessThan">
      <formula>#REF!+#REF!+#REF!+#REF!+BG31+BG34</formula>
    </cfRule>
  </conditionalFormatting>
  <conditionalFormatting sqref="BG18">
    <cfRule type="cellIs" dxfId="64" priority="71" stopIfTrue="1" operator="lessThan">
      <formula>BG39+#REF!</formula>
    </cfRule>
    <cfRule type="cellIs" dxfId="63" priority="72" stopIfTrue="1" operator="lessThan">
      <formula>#REF!+#REF!+#REF!+#REF!+BG32+BG36</formula>
    </cfRule>
  </conditionalFormatting>
  <conditionalFormatting sqref="BG15">
    <cfRule type="cellIs" dxfId="62" priority="73" stopIfTrue="1" operator="lessThan">
      <formula>BG38+#REF!</formula>
    </cfRule>
    <cfRule type="cellIs" dxfId="61" priority="74" stopIfTrue="1" operator="lessThan">
      <formula>#REF!+#REF!+#REF!+#REF!+#REF!+BG32</formula>
    </cfRule>
  </conditionalFormatting>
  <conditionalFormatting sqref="AX10">
    <cfRule type="cellIs" dxfId="60" priority="15" stopIfTrue="1" operator="lessThan">
      <formula>AX8+AX9-(0.01*(AX8+AX9))</formula>
    </cfRule>
  </conditionalFormatting>
  <conditionalFormatting sqref="AZ10">
    <cfRule type="cellIs" dxfId="59" priority="14" stopIfTrue="1" operator="lessThan">
      <formula>AZ8+AZ9-(0.01*(AZ8+AZ9))</formula>
    </cfRule>
  </conditionalFormatting>
  <conditionalFormatting sqref="AZ26">
    <cfRule type="cellIs" dxfId="58" priority="13" stopIfTrue="1" operator="lessThan">
      <formula>0.99*(AZ10+AZ22+AZ23+AZ24-AZ25)</formula>
    </cfRule>
  </conditionalFormatting>
  <conditionalFormatting sqref="Z10">
    <cfRule type="cellIs" dxfId="57" priority="89" stopIfTrue="1" operator="lessThan">
      <formula>Z8+#REF!-(0.01*(Z8+#REF!))</formula>
    </cfRule>
  </conditionalFormatting>
  <conditionalFormatting sqref="AB10 AD10 AF10 AH10 AJ10 AL10 AN10 AP10 AR10 AT10 AV10">
    <cfRule type="cellIs" dxfId="56" priority="90" stopIfTrue="1" operator="lessThan">
      <formula>AB9+AB8-(0.01*(AB9+AB8))</formula>
    </cfRule>
  </conditionalFormatting>
  <printOptions horizontalCentered="1"/>
  <pageMargins left="0.5" right="0.5" top="0.75" bottom="0.75" header="0.5" footer="0.5"/>
  <pageSetup paperSize="9" scale="54" firstPageNumber="17" fitToHeight="0" orientation="landscape" r:id="rId1"/>
  <headerFooter alignWithMargins="0">
    <oddFooter>&amp;C&amp;"Arial,Regular"UNSD/Programa de las Naciones Unidas para el Medio Ambiente Cuestionario 2018 Estadisticas Ambientales -  Sección del Agua -  &amp;P</oddFooter>
  </headerFooter>
  <rowBreaks count="1" manualBreakCount="1">
    <brk id="43" min="2" max="53" man="1"/>
  </rowBreaks>
  <ignoredErrors>
    <ignoredError sqref="AB10:AZ10 AB26:AZ38"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DA74"/>
  <sheetViews>
    <sheetView showGridLines="0" topLeftCell="C1" zoomScale="85" zoomScaleNormal="85" zoomScaleSheetLayoutView="85" zoomScalePageLayoutView="85" workbookViewId="0">
      <selection activeCell="F8" sqref="F8"/>
    </sheetView>
  </sheetViews>
  <sheetFormatPr defaultColWidth="8" defaultRowHeight="12.75" x14ac:dyDescent="0.2"/>
  <cols>
    <col min="1" max="1" width="10.140625" style="307" hidden="1" customWidth="1"/>
    <col min="2" max="2" width="5.85546875" style="308" hidden="1" customWidth="1"/>
    <col min="3" max="3" width="7.140625" style="320" customWidth="1"/>
    <col min="4" max="4" width="34.42578125" style="320" customWidth="1"/>
    <col min="5" max="5" width="9.85546875" style="320" customWidth="1"/>
    <col min="6" max="6" width="6.85546875" style="320" customWidth="1"/>
    <col min="7" max="7" width="1.5703125" style="320" customWidth="1"/>
    <col min="8" max="8" width="6" style="434" customWidth="1"/>
    <col min="9" max="9" width="1.5703125" style="435" customWidth="1"/>
    <col min="10" max="10" width="6.140625" style="435" customWidth="1"/>
    <col min="11" max="11" width="1.5703125" style="435" customWidth="1"/>
    <col min="12" max="12" width="6.140625" style="435" customWidth="1"/>
    <col min="13" max="13" width="1.5703125" style="435" customWidth="1"/>
    <col min="14" max="14" width="6.140625" style="435" customWidth="1"/>
    <col min="15" max="15" width="1.5703125" style="435" customWidth="1"/>
    <col min="16" max="16" width="6" style="436" customWidth="1"/>
    <col min="17" max="17" width="1.5703125" style="435" customWidth="1"/>
    <col min="18" max="18" width="6" style="436" customWidth="1"/>
    <col min="19" max="19" width="1.5703125" style="435" customWidth="1"/>
    <col min="20" max="20" width="6" style="436" customWidth="1"/>
    <col min="21" max="21" width="1.5703125" style="435" customWidth="1"/>
    <col min="22" max="22" width="6" style="436" customWidth="1"/>
    <col min="23" max="23" width="1.5703125" style="435" customWidth="1"/>
    <col min="24" max="24" width="6" style="434" customWidth="1"/>
    <col min="25" max="25" width="1.5703125" style="435" customWidth="1"/>
    <col min="26" max="26" width="6" style="434" customWidth="1"/>
    <col min="27" max="27" width="1.5703125" style="435" customWidth="1"/>
    <col min="28" max="28" width="6" style="434" customWidth="1"/>
    <col min="29" max="29" width="1.5703125" style="435" customWidth="1"/>
    <col min="30" max="30" width="6" style="434" customWidth="1"/>
    <col min="31" max="31" width="1.5703125" style="435" customWidth="1"/>
    <col min="32" max="32" width="6" style="434" customWidth="1"/>
    <col min="33" max="33" width="1.5703125" style="435" customWidth="1"/>
    <col min="34" max="34" width="6" style="434" customWidth="1"/>
    <col min="35" max="35" width="1.5703125" style="435" customWidth="1"/>
    <col min="36" max="36" width="6" style="436" customWidth="1"/>
    <col min="37" max="37" width="1.5703125" style="435" customWidth="1"/>
    <col min="38" max="38" width="6" style="434" customWidth="1"/>
    <col min="39" max="39" width="1.5703125" style="435" customWidth="1"/>
    <col min="40" max="40" width="6" style="434" customWidth="1"/>
    <col min="41" max="41" width="1.5703125" style="435" customWidth="1"/>
    <col min="42" max="42" width="6" style="435" customWidth="1"/>
    <col min="43" max="43" width="1.5703125" style="435" customWidth="1"/>
    <col min="44" max="44" width="6" style="435" customWidth="1"/>
    <col min="45" max="45" width="1.5703125" style="435" customWidth="1"/>
    <col min="46" max="46" width="6" style="434" customWidth="1"/>
    <col min="47" max="47" width="1.5703125" style="435" customWidth="1"/>
    <col min="48" max="48" width="6" style="435" customWidth="1"/>
    <col min="49" max="49" width="1.5703125" style="435" customWidth="1"/>
    <col min="50" max="50" width="6" style="434" customWidth="1"/>
    <col min="51" max="51" width="1.5703125" style="435" customWidth="1"/>
    <col min="52" max="52" width="6" style="434" customWidth="1"/>
    <col min="53" max="53" width="1.5703125" style="435" customWidth="1"/>
    <col min="54" max="54" width="1.5703125" style="320" customWidth="1"/>
    <col min="55" max="55" width="4.140625" style="318" customWidth="1"/>
    <col min="56" max="56" width="6.140625" style="318" customWidth="1"/>
    <col min="57" max="57" width="31" style="318" customWidth="1"/>
    <col min="58" max="58" width="9.140625" style="318" customWidth="1"/>
    <col min="59" max="59" width="4.42578125" style="318" customWidth="1"/>
    <col min="60" max="60" width="1.85546875" style="318" customWidth="1"/>
    <col min="61" max="61" width="4.42578125" style="318" customWidth="1"/>
    <col min="62" max="62" width="1.42578125" style="318" customWidth="1"/>
    <col min="63" max="63" width="4.42578125" style="318" customWidth="1"/>
    <col min="64" max="64" width="1.42578125" style="318" customWidth="1"/>
    <col min="65" max="65" width="4.42578125" style="318" customWidth="1"/>
    <col min="66" max="66" width="1.42578125" style="318" customWidth="1"/>
    <col min="67" max="67" width="4.42578125" style="318" customWidth="1"/>
    <col min="68" max="68" width="1.42578125" style="318" customWidth="1"/>
    <col min="69" max="69" width="4.42578125" style="318" customWidth="1"/>
    <col min="70" max="70" width="1.42578125" style="318" customWidth="1"/>
    <col min="71" max="71" width="4.42578125" style="318" customWidth="1"/>
    <col min="72" max="72" width="1.42578125" style="318" customWidth="1"/>
    <col min="73" max="73" width="4.42578125" style="318" customWidth="1"/>
    <col min="74" max="74" width="1.42578125" style="318" customWidth="1"/>
    <col min="75" max="75" width="4.42578125" style="318" customWidth="1"/>
    <col min="76" max="76" width="1.42578125" style="318" customWidth="1"/>
    <col min="77" max="77" width="4.42578125" style="318" customWidth="1"/>
    <col min="78" max="78" width="1.42578125" style="318" customWidth="1"/>
    <col min="79" max="79" width="4.42578125" style="318" customWidth="1"/>
    <col min="80" max="80" width="1.42578125" style="318" customWidth="1"/>
    <col min="81" max="81" width="4.42578125" style="318" customWidth="1"/>
    <col min="82" max="82" width="1.42578125" style="318" customWidth="1"/>
    <col min="83" max="83" width="4.42578125" style="318" customWidth="1"/>
    <col min="84" max="84" width="1.42578125" style="318" customWidth="1"/>
    <col min="85" max="85" width="4.42578125" style="318" customWidth="1"/>
    <col min="86" max="86" width="1.42578125" style="318" customWidth="1"/>
    <col min="87" max="87" width="4.42578125" style="318" customWidth="1"/>
    <col min="88" max="88" width="1.42578125" style="318" customWidth="1"/>
    <col min="89" max="89" width="4.42578125" style="318" customWidth="1"/>
    <col min="90" max="90" width="1.42578125" style="318" customWidth="1"/>
    <col min="91" max="91" width="4.42578125" style="318" customWidth="1"/>
    <col min="92" max="92" width="1.42578125" style="318" customWidth="1"/>
    <col min="93" max="93" width="4.42578125" style="318" customWidth="1"/>
    <col min="94" max="94" width="1.42578125" style="318" customWidth="1"/>
    <col min="95" max="95" width="4.42578125" style="318" customWidth="1"/>
    <col min="96" max="96" width="1.42578125" style="318" customWidth="1"/>
    <col min="97" max="97" width="4.42578125" style="318" customWidth="1"/>
    <col min="98" max="98" width="1.42578125" style="318" customWidth="1"/>
    <col min="99" max="99" width="4.42578125" style="318" customWidth="1"/>
    <col min="100" max="100" width="1.42578125" style="318" customWidth="1"/>
    <col min="101" max="101" width="4.42578125" style="318" customWidth="1"/>
    <col min="102" max="102" width="1.42578125" style="318" customWidth="1"/>
    <col min="103" max="103" width="4.42578125" style="318" customWidth="1"/>
    <col min="104" max="104" width="1.42578125" style="318" customWidth="1"/>
    <col min="105" max="105" width="4.42578125" style="318" customWidth="1"/>
    <col min="106" max="256" width="8" style="320"/>
    <col min="257" max="258" width="0" style="320" hidden="1" customWidth="1"/>
    <col min="259" max="259" width="7.140625" style="320" customWidth="1"/>
    <col min="260" max="260" width="34.42578125" style="320" customWidth="1"/>
    <col min="261" max="261" width="8.5703125" style="320" customWidth="1"/>
    <col min="262" max="262" width="6.85546875" style="320" customWidth="1"/>
    <col min="263" max="263" width="1.5703125" style="320" customWidth="1"/>
    <col min="264" max="264" width="6" style="320" customWidth="1"/>
    <col min="265" max="265" width="1.5703125" style="320" customWidth="1"/>
    <col min="266" max="266" width="6.140625" style="320" customWidth="1"/>
    <col min="267" max="267" width="1.5703125" style="320" customWidth="1"/>
    <col min="268" max="268" width="6.140625" style="320" customWidth="1"/>
    <col min="269" max="269" width="1.5703125" style="320" customWidth="1"/>
    <col min="270" max="270" width="6.140625" style="320" customWidth="1"/>
    <col min="271" max="271" width="1.5703125" style="320" customWidth="1"/>
    <col min="272" max="272" width="6" style="320" customWidth="1"/>
    <col min="273" max="273" width="1.5703125" style="320" customWidth="1"/>
    <col min="274" max="274" width="6" style="320" customWidth="1"/>
    <col min="275" max="275" width="1.5703125" style="320" customWidth="1"/>
    <col min="276" max="276" width="6" style="320" customWidth="1"/>
    <col min="277" max="277" width="1.5703125" style="320" customWidth="1"/>
    <col min="278" max="278" width="6" style="320" customWidth="1"/>
    <col min="279" max="279" width="1.5703125" style="320" customWidth="1"/>
    <col min="280" max="280" width="6" style="320" customWidth="1"/>
    <col min="281" max="281" width="1.5703125" style="320" customWidth="1"/>
    <col min="282" max="282" width="6" style="320" customWidth="1"/>
    <col min="283" max="283" width="1.5703125" style="320" customWidth="1"/>
    <col min="284" max="284" width="6" style="320" customWidth="1"/>
    <col min="285" max="285" width="1.5703125" style="320" customWidth="1"/>
    <col min="286" max="286" width="6" style="320" customWidth="1"/>
    <col min="287" max="287" width="1.5703125" style="320" customWidth="1"/>
    <col min="288" max="288" width="6" style="320" customWidth="1"/>
    <col min="289" max="289" width="1.5703125" style="320" customWidth="1"/>
    <col min="290" max="290" width="6" style="320" customWidth="1"/>
    <col min="291" max="291" width="1.5703125" style="320" customWidth="1"/>
    <col min="292" max="292" width="6" style="320" customWidth="1"/>
    <col min="293" max="293" width="1.5703125" style="320" customWidth="1"/>
    <col min="294" max="294" width="6" style="320" customWidth="1"/>
    <col min="295" max="295" width="1.5703125" style="320" customWidth="1"/>
    <col min="296" max="296" width="6" style="320" customWidth="1"/>
    <col min="297" max="297" width="1.5703125" style="320" customWidth="1"/>
    <col min="298" max="298" width="6" style="320" customWidth="1"/>
    <col min="299" max="299" width="1.5703125" style="320" customWidth="1"/>
    <col min="300" max="300" width="6" style="320" customWidth="1"/>
    <col min="301" max="301" width="1.5703125" style="320" customWidth="1"/>
    <col min="302" max="302" width="6" style="320" customWidth="1"/>
    <col min="303" max="303" width="1.5703125" style="320" customWidth="1"/>
    <col min="304" max="304" width="6" style="320" customWidth="1"/>
    <col min="305" max="305" width="1.5703125" style="320" customWidth="1"/>
    <col min="306" max="306" width="6" style="320" customWidth="1"/>
    <col min="307" max="307" width="1.5703125" style="320" customWidth="1"/>
    <col min="308" max="308" width="6" style="320" customWidth="1"/>
    <col min="309" max="310" width="1.5703125" style="320" customWidth="1"/>
    <col min="311" max="311" width="4.140625" style="320" customWidth="1"/>
    <col min="312" max="312" width="6.140625" style="320" customWidth="1"/>
    <col min="313" max="313" width="31" style="320" customWidth="1"/>
    <col min="314" max="314" width="9.140625" style="320" customWidth="1"/>
    <col min="315" max="315" width="4.42578125" style="320" customWidth="1"/>
    <col min="316" max="316" width="1.85546875" style="320" customWidth="1"/>
    <col min="317" max="317" width="4.42578125" style="320" customWidth="1"/>
    <col min="318" max="318" width="1.42578125" style="320" customWidth="1"/>
    <col min="319" max="319" width="4.42578125" style="320" customWidth="1"/>
    <col min="320" max="320" width="1.42578125" style="320" customWidth="1"/>
    <col min="321" max="321" width="4.42578125" style="320" customWidth="1"/>
    <col min="322" max="322" width="1.42578125" style="320" customWidth="1"/>
    <col min="323" max="323" width="4.42578125" style="320" customWidth="1"/>
    <col min="324" max="324" width="1.42578125" style="320" customWidth="1"/>
    <col min="325" max="325" width="4.42578125" style="320" customWidth="1"/>
    <col min="326" max="326" width="1.42578125" style="320" customWidth="1"/>
    <col min="327" max="327" width="4.42578125" style="320" customWidth="1"/>
    <col min="328" max="328" width="1.42578125" style="320" customWidth="1"/>
    <col min="329" max="329" width="4.42578125" style="320" customWidth="1"/>
    <col min="330" max="330" width="1.42578125" style="320" customWidth="1"/>
    <col min="331" max="331" width="4.42578125" style="320" customWidth="1"/>
    <col min="332" max="332" width="1.42578125" style="320" customWidth="1"/>
    <col min="333" max="333" width="4.42578125" style="320" customWidth="1"/>
    <col min="334" max="334" width="1.42578125" style="320" customWidth="1"/>
    <col min="335" max="335" width="4.42578125" style="320" customWidth="1"/>
    <col min="336" max="336" width="1.42578125" style="320" customWidth="1"/>
    <col min="337" max="337" width="4.42578125" style="320" customWidth="1"/>
    <col min="338" max="338" width="1.42578125" style="320" customWidth="1"/>
    <col min="339" max="339" width="4.42578125" style="320" customWidth="1"/>
    <col min="340" max="340" width="1.42578125" style="320" customWidth="1"/>
    <col min="341" max="341" width="4.42578125" style="320" customWidth="1"/>
    <col min="342" max="342" width="1.42578125" style="320" customWidth="1"/>
    <col min="343" max="343" width="4.42578125" style="320" customWidth="1"/>
    <col min="344" max="344" width="1.42578125" style="320" customWidth="1"/>
    <col min="345" max="345" width="4.42578125" style="320" customWidth="1"/>
    <col min="346" max="346" width="1.42578125" style="320" customWidth="1"/>
    <col min="347" max="347" width="4.42578125" style="320" customWidth="1"/>
    <col min="348" max="348" width="1.42578125" style="320" customWidth="1"/>
    <col min="349" max="349" width="4.42578125" style="320" customWidth="1"/>
    <col min="350" max="350" width="1.42578125" style="320" customWidth="1"/>
    <col min="351" max="351" width="4.42578125" style="320" customWidth="1"/>
    <col min="352" max="352" width="1.42578125" style="320" customWidth="1"/>
    <col min="353" max="353" width="4.42578125" style="320" customWidth="1"/>
    <col min="354" max="354" width="1.42578125" style="320" customWidth="1"/>
    <col min="355" max="355" width="4.42578125" style="320" customWidth="1"/>
    <col min="356" max="356" width="1.42578125" style="320" customWidth="1"/>
    <col min="357" max="357" width="4.42578125" style="320" customWidth="1"/>
    <col min="358" max="358" width="1.42578125" style="320" customWidth="1"/>
    <col min="359" max="359" width="4.42578125" style="320" customWidth="1"/>
    <col min="360" max="360" width="1.42578125" style="320" customWidth="1"/>
    <col min="361" max="361" width="4.42578125" style="320" customWidth="1"/>
    <col min="362" max="512" width="8" style="320"/>
    <col min="513" max="514" width="0" style="320" hidden="1" customWidth="1"/>
    <col min="515" max="515" width="7.140625" style="320" customWidth="1"/>
    <col min="516" max="516" width="34.42578125" style="320" customWidth="1"/>
    <col min="517" max="517" width="8.5703125" style="320" customWidth="1"/>
    <col min="518" max="518" width="6.85546875" style="320" customWidth="1"/>
    <col min="519" max="519" width="1.5703125" style="320" customWidth="1"/>
    <col min="520" max="520" width="6" style="320" customWidth="1"/>
    <col min="521" max="521" width="1.5703125" style="320" customWidth="1"/>
    <col min="522" max="522" width="6.140625" style="320" customWidth="1"/>
    <col min="523" max="523" width="1.5703125" style="320" customWidth="1"/>
    <col min="524" max="524" width="6.140625" style="320" customWidth="1"/>
    <col min="525" max="525" width="1.5703125" style="320" customWidth="1"/>
    <col min="526" max="526" width="6.140625" style="320" customWidth="1"/>
    <col min="527" max="527" width="1.5703125" style="320" customWidth="1"/>
    <col min="528" max="528" width="6" style="320" customWidth="1"/>
    <col min="529" max="529" width="1.5703125" style="320" customWidth="1"/>
    <col min="530" max="530" width="6" style="320" customWidth="1"/>
    <col min="531" max="531" width="1.5703125" style="320" customWidth="1"/>
    <col min="532" max="532" width="6" style="320" customWidth="1"/>
    <col min="533" max="533" width="1.5703125" style="320" customWidth="1"/>
    <col min="534" max="534" width="6" style="320" customWidth="1"/>
    <col min="535" max="535" width="1.5703125" style="320" customWidth="1"/>
    <col min="536" max="536" width="6" style="320" customWidth="1"/>
    <col min="537" max="537" width="1.5703125" style="320" customWidth="1"/>
    <col min="538" max="538" width="6" style="320" customWidth="1"/>
    <col min="539" max="539" width="1.5703125" style="320" customWidth="1"/>
    <col min="540" max="540" width="6" style="320" customWidth="1"/>
    <col min="541" max="541" width="1.5703125" style="320" customWidth="1"/>
    <col min="542" max="542" width="6" style="320" customWidth="1"/>
    <col min="543" max="543" width="1.5703125" style="320" customWidth="1"/>
    <col min="544" max="544" width="6" style="320" customWidth="1"/>
    <col min="545" max="545" width="1.5703125" style="320" customWidth="1"/>
    <col min="546" max="546" width="6" style="320" customWidth="1"/>
    <col min="547" max="547" width="1.5703125" style="320" customWidth="1"/>
    <col min="548" max="548" width="6" style="320" customWidth="1"/>
    <col min="549" max="549" width="1.5703125" style="320" customWidth="1"/>
    <col min="550" max="550" width="6" style="320" customWidth="1"/>
    <col min="551" max="551" width="1.5703125" style="320" customWidth="1"/>
    <col min="552" max="552" width="6" style="320" customWidth="1"/>
    <col min="553" max="553" width="1.5703125" style="320" customWidth="1"/>
    <col min="554" max="554" width="6" style="320" customWidth="1"/>
    <col min="555" max="555" width="1.5703125" style="320" customWidth="1"/>
    <col min="556" max="556" width="6" style="320" customWidth="1"/>
    <col min="557" max="557" width="1.5703125" style="320" customWidth="1"/>
    <col min="558" max="558" width="6" style="320" customWidth="1"/>
    <col min="559" max="559" width="1.5703125" style="320" customWidth="1"/>
    <col min="560" max="560" width="6" style="320" customWidth="1"/>
    <col min="561" max="561" width="1.5703125" style="320" customWidth="1"/>
    <col min="562" max="562" width="6" style="320" customWidth="1"/>
    <col min="563" max="563" width="1.5703125" style="320" customWidth="1"/>
    <col min="564" max="564" width="6" style="320" customWidth="1"/>
    <col min="565" max="566" width="1.5703125" style="320" customWidth="1"/>
    <col min="567" max="567" width="4.140625" style="320" customWidth="1"/>
    <col min="568" max="568" width="6.140625" style="320" customWidth="1"/>
    <col min="569" max="569" width="31" style="320" customWidth="1"/>
    <col min="570" max="570" width="9.140625" style="320" customWidth="1"/>
    <col min="571" max="571" width="4.42578125" style="320" customWidth="1"/>
    <col min="572" max="572" width="1.85546875" style="320" customWidth="1"/>
    <col min="573" max="573" width="4.42578125" style="320" customWidth="1"/>
    <col min="574" max="574" width="1.42578125" style="320" customWidth="1"/>
    <col min="575" max="575" width="4.42578125" style="320" customWidth="1"/>
    <col min="576" max="576" width="1.42578125" style="320" customWidth="1"/>
    <col min="577" max="577" width="4.42578125" style="320" customWidth="1"/>
    <col min="578" max="578" width="1.42578125" style="320" customWidth="1"/>
    <col min="579" max="579" width="4.42578125" style="320" customWidth="1"/>
    <col min="580" max="580" width="1.42578125" style="320" customWidth="1"/>
    <col min="581" max="581" width="4.42578125" style="320" customWidth="1"/>
    <col min="582" max="582" width="1.42578125" style="320" customWidth="1"/>
    <col min="583" max="583" width="4.42578125" style="320" customWidth="1"/>
    <col min="584" max="584" width="1.42578125" style="320" customWidth="1"/>
    <col min="585" max="585" width="4.42578125" style="320" customWidth="1"/>
    <col min="586" max="586" width="1.42578125" style="320" customWidth="1"/>
    <col min="587" max="587" width="4.42578125" style="320" customWidth="1"/>
    <col min="588" max="588" width="1.42578125" style="320" customWidth="1"/>
    <col min="589" max="589" width="4.42578125" style="320" customWidth="1"/>
    <col min="590" max="590" width="1.42578125" style="320" customWidth="1"/>
    <col min="591" max="591" width="4.42578125" style="320" customWidth="1"/>
    <col min="592" max="592" width="1.42578125" style="320" customWidth="1"/>
    <col min="593" max="593" width="4.42578125" style="320" customWidth="1"/>
    <col min="594" max="594" width="1.42578125" style="320" customWidth="1"/>
    <col min="595" max="595" width="4.42578125" style="320" customWidth="1"/>
    <col min="596" max="596" width="1.42578125" style="320" customWidth="1"/>
    <col min="597" max="597" width="4.42578125" style="320" customWidth="1"/>
    <col min="598" max="598" width="1.42578125" style="320" customWidth="1"/>
    <col min="599" max="599" width="4.42578125" style="320" customWidth="1"/>
    <col min="600" max="600" width="1.42578125" style="320" customWidth="1"/>
    <col min="601" max="601" width="4.42578125" style="320" customWidth="1"/>
    <col min="602" max="602" width="1.42578125" style="320" customWidth="1"/>
    <col min="603" max="603" width="4.42578125" style="320" customWidth="1"/>
    <col min="604" max="604" width="1.42578125" style="320" customWidth="1"/>
    <col min="605" max="605" width="4.42578125" style="320" customWidth="1"/>
    <col min="606" max="606" width="1.42578125" style="320" customWidth="1"/>
    <col min="607" max="607" width="4.42578125" style="320" customWidth="1"/>
    <col min="608" max="608" width="1.42578125" style="320" customWidth="1"/>
    <col min="609" max="609" width="4.42578125" style="320" customWidth="1"/>
    <col min="610" max="610" width="1.42578125" style="320" customWidth="1"/>
    <col min="611" max="611" width="4.42578125" style="320" customWidth="1"/>
    <col min="612" max="612" width="1.42578125" style="320" customWidth="1"/>
    <col min="613" max="613" width="4.42578125" style="320" customWidth="1"/>
    <col min="614" max="614" width="1.42578125" style="320" customWidth="1"/>
    <col min="615" max="615" width="4.42578125" style="320" customWidth="1"/>
    <col min="616" max="616" width="1.42578125" style="320" customWidth="1"/>
    <col min="617" max="617" width="4.42578125" style="320" customWidth="1"/>
    <col min="618" max="768" width="8" style="320"/>
    <col min="769" max="770" width="0" style="320" hidden="1" customWidth="1"/>
    <col min="771" max="771" width="7.140625" style="320" customWidth="1"/>
    <col min="772" max="772" width="34.42578125" style="320" customWidth="1"/>
    <col min="773" max="773" width="8.5703125" style="320" customWidth="1"/>
    <col min="774" max="774" width="6.85546875" style="320" customWidth="1"/>
    <col min="775" max="775" width="1.5703125" style="320" customWidth="1"/>
    <col min="776" max="776" width="6" style="320" customWidth="1"/>
    <col min="777" max="777" width="1.5703125" style="320" customWidth="1"/>
    <col min="778" max="778" width="6.140625" style="320" customWidth="1"/>
    <col min="779" max="779" width="1.5703125" style="320" customWidth="1"/>
    <col min="780" max="780" width="6.140625" style="320" customWidth="1"/>
    <col min="781" max="781" width="1.5703125" style="320" customWidth="1"/>
    <col min="782" max="782" width="6.140625" style="320" customWidth="1"/>
    <col min="783" max="783" width="1.5703125" style="320" customWidth="1"/>
    <col min="784" max="784" width="6" style="320" customWidth="1"/>
    <col min="785" max="785" width="1.5703125" style="320" customWidth="1"/>
    <col min="786" max="786" width="6" style="320" customWidth="1"/>
    <col min="787" max="787" width="1.5703125" style="320" customWidth="1"/>
    <col min="788" max="788" width="6" style="320" customWidth="1"/>
    <col min="789" max="789" width="1.5703125" style="320" customWidth="1"/>
    <col min="790" max="790" width="6" style="320" customWidth="1"/>
    <col min="791" max="791" width="1.5703125" style="320" customWidth="1"/>
    <col min="792" max="792" width="6" style="320" customWidth="1"/>
    <col min="793" max="793" width="1.5703125" style="320" customWidth="1"/>
    <col min="794" max="794" width="6" style="320" customWidth="1"/>
    <col min="795" max="795" width="1.5703125" style="320" customWidth="1"/>
    <col min="796" max="796" width="6" style="320" customWidth="1"/>
    <col min="797" max="797" width="1.5703125" style="320" customWidth="1"/>
    <col min="798" max="798" width="6" style="320" customWidth="1"/>
    <col min="799" max="799" width="1.5703125" style="320" customWidth="1"/>
    <col min="800" max="800" width="6" style="320" customWidth="1"/>
    <col min="801" max="801" width="1.5703125" style="320" customWidth="1"/>
    <col min="802" max="802" width="6" style="320" customWidth="1"/>
    <col min="803" max="803" width="1.5703125" style="320" customWidth="1"/>
    <col min="804" max="804" width="6" style="320" customWidth="1"/>
    <col min="805" max="805" width="1.5703125" style="320" customWidth="1"/>
    <col min="806" max="806" width="6" style="320" customWidth="1"/>
    <col min="807" max="807" width="1.5703125" style="320" customWidth="1"/>
    <col min="808" max="808" width="6" style="320" customWidth="1"/>
    <col min="809" max="809" width="1.5703125" style="320" customWidth="1"/>
    <col min="810" max="810" width="6" style="320" customWidth="1"/>
    <col min="811" max="811" width="1.5703125" style="320" customWidth="1"/>
    <col min="812" max="812" width="6" style="320" customWidth="1"/>
    <col min="813" max="813" width="1.5703125" style="320" customWidth="1"/>
    <col min="814" max="814" width="6" style="320" customWidth="1"/>
    <col min="815" max="815" width="1.5703125" style="320" customWidth="1"/>
    <col min="816" max="816" width="6" style="320" customWidth="1"/>
    <col min="817" max="817" width="1.5703125" style="320" customWidth="1"/>
    <col min="818" max="818" width="6" style="320" customWidth="1"/>
    <col min="819" max="819" width="1.5703125" style="320" customWidth="1"/>
    <col min="820" max="820" width="6" style="320" customWidth="1"/>
    <col min="821" max="822" width="1.5703125" style="320" customWidth="1"/>
    <col min="823" max="823" width="4.140625" style="320" customWidth="1"/>
    <col min="824" max="824" width="6.140625" style="320" customWidth="1"/>
    <col min="825" max="825" width="31" style="320" customWidth="1"/>
    <col min="826" max="826" width="9.140625" style="320" customWidth="1"/>
    <col min="827" max="827" width="4.42578125" style="320" customWidth="1"/>
    <col min="828" max="828" width="1.85546875" style="320" customWidth="1"/>
    <col min="829" max="829" width="4.42578125" style="320" customWidth="1"/>
    <col min="830" max="830" width="1.42578125" style="320" customWidth="1"/>
    <col min="831" max="831" width="4.42578125" style="320" customWidth="1"/>
    <col min="832" max="832" width="1.42578125" style="320" customWidth="1"/>
    <col min="833" max="833" width="4.42578125" style="320" customWidth="1"/>
    <col min="834" max="834" width="1.42578125" style="320" customWidth="1"/>
    <col min="835" max="835" width="4.42578125" style="320" customWidth="1"/>
    <col min="836" max="836" width="1.42578125" style="320" customWidth="1"/>
    <col min="837" max="837" width="4.42578125" style="320" customWidth="1"/>
    <col min="838" max="838" width="1.42578125" style="320" customWidth="1"/>
    <col min="839" max="839" width="4.42578125" style="320" customWidth="1"/>
    <col min="840" max="840" width="1.42578125" style="320" customWidth="1"/>
    <col min="841" max="841" width="4.42578125" style="320" customWidth="1"/>
    <col min="842" max="842" width="1.42578125" style="320" customWidth="1"/>
    <col min="843" max="843" width="4.42578125" style="320" customWidth="1"/>
    <col min="844" max="844" width="1.42578125" style="320" customWidth="1"/>
    <col min="845" max="845" width="4.42578125" style="320" customWidth="1"/>
    <col min="846" max="846" width="1.42578125" style="320" customWidth="1"/>
    <col min="847" max="847" width="4.42578125" style="320" customWidth="1"/>
    <col min="848" max="848" width="1.42578125" style="320" customWidth="1"/>
    <col min="849" max="849" width="4.42578125" style="320" customWidth="1"/>
    <col min="850" max="850" width="1.42578125" style="320" customWidth="1"/>
    <col min="851" max="851" width="4.42578125" style="320" customWidth="1"/>
    <col min="852" max="852" width="1.42578125" style="320" customWidth="1"/>
    <col min="853" max="853" width="4.42578125" style="320" customWidth="1"/>
    <col min="854" max="854" width="1.42578125" style="320" customWidth="1"/>
    <col min="855" max="855" width="4.42578125" style="320" customWidth="1"/>
    <col min="856" max="856" width="1.42578125" style="320" customWidth="1"/>
    <col min="857" max="857" width="4.42578125" style="320" customWidth="1"/>
    <col min="858" max="858" width="1.42578125" style="320" customWidth="1"/>
    <col min="859" max="859" width="4.42578125" style="320" customWidth="1"/>
    <col min="860" max="860" width="1.42578125" style="320" customWidth="1"/>
    <col min="861" max="861" width="4.42578125" style="320" customWidth="1"/>
    <col min="862" max="862" width="1.42578125" style="320" customWidth="1"/>
    <col min="863" max="863" width="4.42578125" style="320" customWidth="1"/>
    <col min="864" max="864" width="1.42578125" style="320" customWidth="1"/>
    <col min="865" max="865" width="4.42578125" style="320" customWidth="1"/>
    <col min="866" max="866" width="1.42578125" style="320" customWidth="1"/>
    <col min="867" max="867" width="4.42578125" style="320" customWidth="1"/>
    <col min="868" max="868" width="1.42578125" style="320" customWidth="1"/>
    <col min="869" max="869" width="4.42578125" style="320" customWidth="1"/>
    <col min="870" max="870" width="1.42578125" style="320" customWidth="1"/>
    <col min="871" max="871" width="4.42578125" style="320" customWidth="1"/>
    <col min="872" max="872" width="1.42578125" style="320" customWidth="1"/>
    <col min="873" max="873" width="4.42578125" style="320" customWidth="1"/>
    <col min="874" max="1024" width="8" style="320"/>
    <col min="1025" max="1026" width="0" style="320" hidden="1" customWidth="1"/>
    <col min="1027" max="1027" width="7.140625" style="320" customWidth="1"/>
    <col min="1028" max="1028" width="34.42578125" style="320" customWidth="1"/>
    <col min="1029" max="1029" width="8.5703125" style="320" customWidth="1"/>
    <col min="1030" max="1030" width="6.85546875" style="320" customWidth="1"/>
    <col min="1031" max="1031" width="1.5703125" style="320" customWidth="1"/>
    <col min="1032" max="1032" width="6" style="320" customWidth="1"/>
    <col min="1033" max="1033" width="1.5703125" style="320" customWidth="1"/>
    <col min="1034" max="1034" width="6.140625" style="320" customWidth="1"/>
    <col min="1035" max="1035" width="1.5703125" style="320" customWidth="1"/>
    <col min="1036" max="1036" width="6.140625" style="320" customWidth="1"/>
    <col min="1037" max="1037" width="1.5703125" style="320" customWidth="1"/>
    <col min="1038" max="1038" width="6.140625" style="320" customWidth="1"/>
    <col min="1039" max="1039" width="1.5703125" style="320" customWidth="1"/>
    <col min="1040" max="1040" width="6" style="320" customWidth="1"/>
    <col min="1041" max="1041" width="1.5703125" style="320" customWidth="1"/>
    <col min="1042" max="1042" width="6" style="320" customWidth="1"/>
    <col min="1043" max="1043" width="1.5703125" style="320" customWidth="1"/>
    <col min="1044" max="1044" width="6" style="320" customWidth="1"/>
    <col min="1045" max="1045" width="1.5703125" style="320" customWidth="1"/>
    <col min="1046" max="1046" width="6" style="320" customWidth="1"/>
    <col min="1047" max="1047" width="1.5703125" style="320" customWidth="1"/>
    <col min="1048" max="1048" width="6" style="320" customWidth="1"/>
    <col min="1049" max="1049" width="1.5703125" style="320" customWidth="1"/>
    <col min="1050" max="1050" width="6" style="320" customWidth="1"/>
    <col min="1051" max="1051" width="1.5703125" style="320" customWidth="1"/>
    <col min="1052" max="1052" width="6" style="320" customWidth="1"/>
    <col min="1053" max="1053" width="1.5703125" style="320" customWidth="1"/>
    <col min="1054" max="1054" width="6" style="320" customWidth="1"/>
    <col min="1055" max="1055" width="1.5703125" style="320" customWidth="1"/>
    <col min="1056" max="1056" width="6" style="320" customWidth="1"/>
    <col min="1057" max="1057" width="1.5703125" style="320" customWidth="1"/>
    <col min="1058" max="1058" width="6" style="320" customWidth="1"/>
    <col min="1059" max="1059" width="1.5703125" style="320" customWidth="1"/>
    <col min="1060" max="1060" width="6" style="320" customWidth="1"/>
    <col min="1061" max="1061" width="1.5703125" style="320" customWidth="1"/>
    <col min="1062" max="1062" width="6" style="320" customWidth="1"/>
    <col min="1063" max="1063" width="1.5703125" style="320" customWidth="1"/>
    <col min="1064" max="1064" width="6" style="320" customWidth="1"/>
    <col min="1065" max="1065" width="1.5703125" style="320" customWidth="1"/>
    <col min="1066" max="1066" width="6" style="320" customWidth="1"/>
    <col min="1067" max="1067" width="1.5703125" style="320" customWidth="1"/>
    <col min="1068" max="1068" width="6" style="320" customWidth="1"/>
    <col min="1069" max="1069" width="1.5703125" style="320" customWidth="1"/>
    <col min="1070" max="1070" width="6" style="320" customWidth="1"/>
    <col min="1071" max="1071" width="1.5703125" style="320" customWidth="1"/>
    <col min="1072" max="1072" width="6" style="320" customWidth="1"/>
    <col min="1073" max="1073" width="1.5703125" style="320" customWidth="1"/>
    <col min="1074" max="1074" width="6" style="320" customWidth="1"/>
    <col min="1075" max="1075" width="1.5703125" style="320" customWidth="1"/>
    <col min="1076" max="1076" width="6" style="320" customWidth="1"/>
    <col min="1077" max="1078" width="1.5703125" style="320" customWidth="1"/>
    <col min="1079" max="1079" width="4.140625" style="320" customWidth="1"/>
    <col min="1080" max="1080" width="6.140625" style="320" customWidth="1"/>
    <col min="1081" max="1081" width="31" style="320" customWidth="1"/>
    <col min="1082" max="1082" width="9.140625" style="320" customWidth="1"/>
    <col min="1083" max="1083" width="4.42578125" style="320" customWidth="1"/>
    <col min="1084" max="1084" width="1.85546875" style="320" customWidth="1"/>
    <col min="1085" max="1085" width="4.42578125" style="320" customWidth="1"/>
    <col min="1086" max="1086" width="1.42578125" style="320" customWidth="1"/>
    <col min="1087" max="1087" width="4.42578125" style="320" customWidth="1"/>
    <col min="1088" max="1088" width="1.42578125" style="320" customWidth="1"/>
    <col min="1089" max="1089" width="4.42578125" style="320" customWidth="1"/>
    <col min="1090" max="1090" width="1.42578125" style="320" customWidth="1"/>
    <col min="1091" max="1091" width="4.42578125" style="320" customWidth="1"/>
    <col min="1092" max="1092" width="1.42578125" style="320" customWidth="1"/>
    <col min="1093" max="1093" width="4.42578125" style="320" customWidth="1"/>
    <col min="1094" max="1094" width="1.42578125" style="320" customWidth="1"/>
    <col min="1095" max="1095" width="4.42578125" style="320" customWidth="1"/>
    <col min="1096" max="1096" width="1.42578125" style="320" customWidth="1"/>
    <col min="1097" max="1097" width="4.42578125" style="320" customWidth="1"/>
    <col min="1098" max="1098" width="1.42578125" style="320" customWidth="1"/>
    <col min="1099" max="1099" width="4.42578125" style="320" customWidth="1"/>
    <col min="1100" max="1100" width="1.42578125" style="320" customWidth="1"/>
    <col min="1101" max="1101" width="4.42578125" style="320" customWidth="1"/>
    <col min="1102" max="1102" width="1.42578125" style="320" customWidth="1"/>
    <col min="1103" max="1103" width="4.42578125" style="320" customWidth="1"/>
    <col min="1104" max="1104" width="1.42578125" style="320" customWidth="1"/>
    <col min="1105" max="1105" width="4.42578125" style="320" customWidth="1"/>
    <col min="1106" max="1106" width="1.42578125" style="320" customWidth="1"/>
    <col min="1107" max="1107" width="4.42578125" style="320" customWidth="1"/>
    <col min="1108" max="1108" width="1.42578125" style="320" customWidth="1"/>
    <col min="1109" max="1109" width="4.42578125" style="320" customWidth="1"/>
    <col min="1110" max="1110" width="1.42578125" style="320" customWidth="1"/>
    <col min="1111" max="1111" width="4.42578125" style="320" customWidth="1"/>
    <col min="1112" max="1112" width="1.42578125" style="320" customWidth="1"/>
    <col min="1113" max="1113" width="4.42578125" style="320" customWidth="1"/>
    <col min="1114" max="1114" width="1.42578125" style="320" customWidth="1"/>
    <col min="1115" max="1115" width="4.42578125" style="320" customWidth="1"/>
    <col min="1116" max="1116" width="1.42578125" style="320" customWidth="1"/>
    <col min="1117" max="1117" width="4.42578125" style="320" customWidth="1"/>
    <col min="1118" max="1118" width="1.42578125" style="320" customWidth="1"/>
    <col min="1119" max="1119" width="4.42578125" style="320" customWidth="1"/>
    <col min="1120" max="1120" width="1.42578125" style="320" customWidth="1"/>
    <col min="1121" max="1121" width="4.42578125" style="320" customWidth="1"/>
    <col min="1122" max="1122" width="1.42578125" style="320" customWidth="1"/>
    <col min="1123" max="1123" width="4.42578125" style="320" customWidth="1"/>
    <col min="1124" max="1124" width="1.42578125" style="320" customWidth="1"/>
    <col min="1125" max="1125" width="4.42578125" style="320" customWidth="1"/>
    <col min="1126" max="1126" width="1.42578125" style="320" customWidth="1"/>
    <col min="1127" max="1127" width="4.42578125" style="320" customWidth="1"/>
    <col min="1128" max="1128" width="1.42578125" style="320" customWidth="1"/>
    <col min="1129" max="1129" width="4.42578125" style="320" customWidth="1"/>
    <col min="1130" max="1280" width="8" style="320"/>
    <col min="1281" max="1282" width="0" style="320" hidden="1" customWidth="1"/>
    <col min="1283" max="1283" width="7.140625" style="320" customWidth="1"/>
    <col min="1284" max="1284" width="34.42578125" style="320" customWidth="1"/>
    <col min="1285" max="1285" width="8.5703125" style="320" customWidth="1"/>
    <col min="1286" max="1286" width="6.85546875" style="320" customWidth="1"/>
    <col min="1287" max="1287" width="1.5703125" style="320" customWidth="1"/>
    <col min="1288" max="1288" width="6" style="320" customWidth="1"/>
    <col min="1289" max="1289" width="1.5703125" style="320" customWidth="1"/>
    <col min="1290" max="1290" width="6.140625" style="320" customWidth="1"/>
    <col min="1291" max="1291" width="1.5703125" style="320" customWidth="1"/>
    <col min="1292" max="1292" width="6.140625" style="320" customWidth="1"/>
    <col min="1293" max="1293" width="1.5703125" style="320" customWidth="1"/>
    <col min="1294" max="1294" width="6.140625" style="320" customWidth="1"/>
    <col min="1295" max="1295" width="1.5703125" style="320" customWidth="1"/>
    <col min="1296" max="1296" width="6" style="320" customWidth="1"/>
    <col min="1297" max="1297" width="1.5703125" style="320" customWidth="1"/>
    <col min="1298" max="1298" width="6" style="320" customWidth="1"/>
    <col min="1299" max="1299" width="1.5703125" style="320" customWidth="1"/>
    <col min="1300" max="1300" width="6" style="320" customWidth="1"/>
    <col min="1301" max="1301" width="1.5703125" style="320" customWidth="1"/>
    <col min="1302" max="1302" width="6" style="320" customWidth="1"/>
    <col min="1303" max="1303" width="1.5703125" style="320" customWidth="1"/>
    <col min="1304" max="1304" width="6" style="320" customWidth="1"/>
    <col min="1305" max="1305" width="1.5703125" style="320" customWidth="1"/>
    <col min="1306" max="1306" width="6" style="320" customWidth="1"/>
    <col min="1307" max="1307" width="1.5703125" style="320" customWidth="1"/>
    <col min="1308" max="1308" width="6" style="320" customWidth="1"/>
    <col min="1309" max="1309" width="1.5703125" style="320" customWidth="1"/>
    <col min="1310" max="1310" width="6" style="320" customWidth="1"/>
    <col min="1311" max="1311" width="1.5703125" style="320" customWidth="1"/>
    <col min="1312" max="1312" width="6" style="320" customWidth="1"/>
    <col min="1313" max="1313" width="1.5703125" style="320" customWidth="1"/>
    <col min="1314" max="1314" width="6" style="320" customWidth="1"/>
    <col min="1315" max="1315" width="1.5703125" style="320" customWidth="1"/>
    <col min="1316" max="1316" width="6" style="320" customWidth="1"/>
    <col min="1317" max="1317" width="1.5703125" style="320" customWidth="1"/>
    <col min="1318" max="1318" width="6" style="320" customWidth="1"/>
    <col min="1319" max="1319" width="1.5703125" style="320" customWidth="1"/>
    <col min="1320" max="1320" width="6" style="320" customWidth="1"/>
    <col min="1321" max="1321" width="1.5703125" style="320" customWidth="1"/>
    <col min="1322" max="1322" width="6" style="320" customWidth="1"/>
    <col min="1323" max="1323" width="1.5703125" style="320" customWidth="1"/>
    <col min="1324" max="1324" width="6" style="320" customWidth="1"/>
    <col min="1325" max="1325" width="1.5703125" style="320" customWidth="1"/>
    <col min="1326" max="1326" width="6" style="320" customWidth="1"/>
    <col min="1327" max="1327" width="1.5703125" style="320" customWidth="1"/>
    <col min="1328" max="1328" width="6" style="320" customWidth="1"/>
    <col min="1329" max="1329" width="1.5703125" style="320" customWidth="1"/>
    <col min="1330" max="1330" width="6" style="320" customWidth="1"/>
    <col min="1331" max="1331" width="1.5703125" style="320" customWidth="1"/>
    <col min="1332" max="1332" width="6" style="320" customWidth="1"/>
    <col min="1333" max="1334" width="1.5703125" style="320" customWidth="1"/>
    <col min="1335" max="1335" width="4.140625" style="320" customWidth="1"/>
    <col min="1336" max="1336" width="6.140625" style="320" customWidth="1"/>
    <col min="1337" max="1337" width="31" style="320" customWidth="1"/>
    <col min="1338" max="1338" width="9.140625" style="320" customWidth="1"/>
    <col min="1339" max="1339" width="4.42578125" style="320" customWidth="1"/>
    <col min="1340" max="1340" width="1.85546875" style="320" customWidth="1"/>
    <col min="1341" max="1341" width="4.42578125" style="320" customWidth="1"/>
    <col min="1342" max="1342" width="1.42578125" style="320" customWidth="1"/>
    <col min="1343" max="1343" width="4.42578125" style="320" customWidth="1"/>
    <col min="1344" max="1344" width="1.42578125" style="320" customWidth="1"/>
    <col min="1345" max="1345" width="4.42578125" style="320" customWidth="1"/>
    <col min="1346" max="1346" width="1.42578125" style="320" customWidth="1"/>
    <col min="1347" max="1347" width="4.42578125" style="320" customWidth="1"/>
    <col min="1348" max="1348" width="1.42578125" style="320" customWidth="1"/>
    <col min="1349" max="1349" width="4.42578125" style="320" customWidth="1"/>
    <col min="1350" max="1350" width="1.42578125" style="320" customWidth="1"/>
    <col min="1351" max="1351" width="4.42578125" style="320" customWidth="1"/>
    <col min="1352" max="1352" width="1.42578125" style="320" customWidth="1"/>
    <col min="1353" max="1353" width="4.42578125" style="320" customWidth="1"/>
    <col min="1354" max="1354" width="1.42578125" style="320" customWidth="1"/>
    <col min="1355" max="1355" width="4.42578125" style="320" customWidth="1"/>
    <col min="1356" max="1356" width="1.42578125" style="320" customWidth="1"/>
    <col min="1357" max="1357" width="4.42578125" style="320" customWidth="1"/>
    <col min="1358" max="1358" width="1.42578125" style="320" customWidth="1"/>
    <col min="1359" max="1359" width="4.42578125" style="320" customWidth="1"/>
    <col min="1360" max="1360" width="1.42578125" style="320" customWidth="1"/>
    <col min="1361" max="1361" width="4.42578125" style="320" customWidth="1"/>
    <col min="1362" max="1362" width="1.42578125" style="320" customWidth="1"/>
    <col min="1363" max="1363" width="4.42578125" style="320" customWidth="1"/>
    <col min="1364" max="1364" width="1.42578125" style="320" customWidth="1"/>
    <col min="1365" max="1365" width="4.42578125" style="320" customWidth="1"/>
    <col min="1366" max="1366" width="1.42578125" style="320" customWidth="1"/>
    <col min="1367" max="1367" width="4.42578125" style="320" customWidth="1"/>
    <col min="1368" max="1368" width="1.42578125" style="320" customWidth="1"/>
    <col min="1369" max="1369" width="4.42578125" style="320" customWidth="1"/>
    <col min="1370" max="1370" width="1.42578125" style="320" customWidth="1"/>
    <col min="1371" max="1371" width="4.42578125" style="320" customWidth="1"/>
    <col min="1372" max="1372" width="1.42578125" style="320" customWidth="1"/>
    <col min="1373" max="1373" width="4.42578125" style="320" customWidth="1"/>
    <col min="1374" max="1374" width="1.42578125" style="320" customWidth="1"/>
    <col min="1375" max="1375" width="4.42578125" style="320" customWidth="1"/>
    <col min="1376" max="1376" width="1.42578125" style="320" customWidth="1"/>
    <col min="1377" max="1377" width="4.42578125" style="320" customWidth="1"/>
    <col min="1378" max="1378" width="1.42578125" style="320" customWidth="1"/>
    <col min="1379" max="1379" width="4.42578125" style="320" customWidth="1"/>
    <col min="1380" max="1380" width="1.42578125" style="320" customWidth="1"/>
    <col min="1381" max="1381" width="4.42578125" style="320" customWidth="1"/>
    <col min="1382" max="1382" width="1.42578125" style="320" customWidth="1"/>
    <col min="1383" max="1383" width="4.42578125" style="320" customWidth="1"/>
    <col min="1384" max="1384" width="1.42578125" style="320" customWidth="1"/>
    <col min="1385" max="1385" width="4.42578125" style="320" customWidth="1"/>
    <col min="1386" max="1536" width="8" style="320"/>
    <col min="1537" max="1538" width="0" style="320" hidden="1" customWidth="1"/>
    <col min="1539" max="1539" width="7.140625" style="320" customWidth="1"/>
    <col min="1540" max="1540" width="34.42578125" style="320" customWidth="1"/>
    <col min="1541" max="1541" width="8.5703125" style="320" customWidth="1"/>
    <col min="1542" max="1542" width="6.85546875" style="320" customWidth="1"/>
    <col min="1543" max="1543" width="1.5703125" style="320" customWidth="1"/>
    <col min="1544" max="1544" width="6" style="320" customWidth="1"/>
    <col min="1545" max="1545" width="1.5703125" style="320" customWidth="1"/>
    <col min="1546" max="1546" width="6.140625" style="320" customWidth="1"/>
    <col min="1547" max="1547" width="1.5703125" style="320" customWidth="1"/>
    <col min="1548" max="1548" width="6.140625" style="320" customWidth="1"/>
    <col min="1549" max="1549" width="1.5703125" style="320" customWidth="1"/>
    <col min="1550" max="1550" width="6.140625" style="320" customWidth="1"/>
    <col min="1551" max="1551" width="1.5703125" style="320" customWidth="1"/>
    <col min="1552" max="1552" width="6" style="320" customWidth="1"/>
    <col min="1553" max="1553" width="1.5703125" style="320" customWidth="1"/>
    <col min="1554" max="1554" width="6" style="320" customWidth="1"/>
    <col min="1555" max="1555" width="1.5703125" style="320" customWidth="1"/>
    <col min="1556" max="1556" width="6" style="320" customWidth="1"/>
    <col min="1557" max="1557" width="1.5703125" style="320" customWidth="1"/>
    <col min="1558" max="1558" width="6" style="320" customWidth="1"/>
    <col min="1559" max="1559" width="1.5703125" style="320" customWidth="1"/>
    <col min="1560" max="1560" width="6" style="320" customWidth="1"/>
    <col min="1561" max="1561" width="1.5703125" style="320" customWidth="1"/>
    <col min="1562" max="1562" width="6" style="320" customWidth="1"/>
    <col min="1563" max="1563" width="1.5703125" style="320" customWidth="1"/>
    <col min="1564" max="1564" width="6" style="320" customWidth="1"/>
    <col min="1565" max="1565" width="1.5703125" style="320" customWidth="1"/>
    <col min="1566" max="1566" width="6" style="320" customWidth="1"/>
    <col min="1567" max="1567" width="1.5703125" style="320" customWidth="1"/>
    <col min="1568" max="1568" width="6" style="320" customWidth="1"/>
    <col min="1569" max="1569" width="1.5703125" style="320" customWidth="1"/>
    <col min="1570" max="1570" width="6" style="320" customWidth="1"/>
    <col min="1571" max="1571" width="1.5703125" style="320" customWidth="1"/>
    <col min="1572" max="1572" width="6" style="320" customWidth="1"/>
    <col min="1573" max="1573" width="1.5703125" style="320" customWidth="1"/>
    <col min="1574" max="1574" width="6" style="320" customWidth="1"/>
    <col min="1575" max="1575" width="1.5703125" style="320" customWidth="1"/>
    <col min="1576" max="1576" width="6" style="320" customWidth="1"/>
    <col min="1577" max="1577" width="1.5703125" style="320" customWidth="1"/>
    <col min="1578" max="1578" width="6" style="320" customWidth="1"/>
    <col min="1579" max="1579" width="1.5703125" style="320" customWidth="1"/>
    <col min="1580" max="1580" width="6" style="320" customWidth="1"/>
    <col min="1581" max="1581" width="1.5703125" style="320" customWidth="1"/>
    <col min="1582" max="1582" width="6" style="320" customWidth="1"/>
    <col min="1583" max="1583" width="1.5703125" style="320" customWidth="1"/>
    <col min="1584" max="1584" width="6" style="320" customWidth="1"/>
    <col min="1585" max="1585" width="1.5703125" style="320" customWidth="1"/>
    <col min="1586" max="1586" width="6" style="320" customWidth="1"/>
    <col min="1587" max="1587" width="1.5703125" style="320" customWidth="1"/>
    <col min="1588" max="1588" width="6" style="320" customWidth="1"/>
    <col min="1589" max="1590" width="1.5703125" style="320" customWidth="1"/>
    <col min="1591" max="1591" width="4.140625" style="320" customWidth="1"/>
    <col min="1592" max="1592" width="6.140625" style="320" customWidth="1"/>
    <col min="1593" max="1593" width="31" style="320" customWidth="1"/>
    <col min="1594" max="1594" width="9.140625" style="320" customWidth="1"/>
    <col min="1595" max="1595" width="4.42578125" style="320" customWidth="1"/>
    <col min="1596" max="1596" width="1.85546875" style="320" customWidth="1"/>
    <col min="1597" max="1597" width="4.42578125" style="320" customWidth="1"/>
    <col min="1598" max="1598" width="1.42578125" style="320" customWidth="1"/>
    <col min="1599" max="1599" width="4.42578125" style="320" customWidth="1"/>
    <col min="1600" max="1600" width="1.42578125" style="320" customWidth="1"/>
    <col min="1601" max="1601" width="4.42578125" style="320" customWidth="1"/>
    <col min="1602" max="1602" width="1.42578125" style="320" customWidth="1"/>
    <col min="1603" max="1603" width="4.42578125" style="320" customWidth="1"/>
    <col min="1604" max="1604" width="1.42578125" style="320" customWidth="1"/>
    <col min="1605" max="1605" width="4.42578125" style="320" customWidth="1"/>
    <col min="1606" max="1606" width="1.42578125" style="320" customWidth="1"/>
    <col min="1607" max="1607" width="4.42578125" style="320" customWidth="1"/>
    <col min="1608" max="1608" width="1.42578125" style="320" customWidth="1"/>
    <col min="1609" max="1609" width="4.42578125" style="320" customWidth="1"/>
    <col min="1610" max="1610" width="1.42578125" style="320" customWidth="1"/>
    <col min="1611" max="1611" width="4.42578125" style="320" customWidth="1"/>
    <col min="1612" max="1612" width="1.42578125" style="320" customWidth="1"/>
    <col min="1613" max="1613" width="4.42578125" style="320" customWidth="1"/>
    <col min="1614" max="1614" width="1.42578125" style="320" customWidth="1"/>
    <col min="1615" max="1615" width="4.42578125" style="320" customWidth="1"/>
    <col min="1616" max="1616" width="1.42578125" style="320" customWidth="1"/>
    <col min="1617" max="1617" width="4.42578125" style="320" customWidth="1"/>
    <col min="1618" max="1618" width="1.42578125" style="320" customWidth="1"/>
    <col min="1619" max="1619" width="4.42578125" style="320" customWidth="1"/>
    <col min="1620" max="1620" width="1.42578125" style="320" customWidth="1"/>
    <col min="1621" max="1621" width="4.42578125" style="320" customWidth="1"/>
    <col min="1622" max="1622" width="1.42578125" style="320" customWidth="1"/>
    <col min="1623" max="1623" width="4.42578125" style="320" customWidth="1"/>
    <col min="1624" max="1624" width="1.42578125" style="320" customWidth="1"/>
    <col min="1625" max="1625" width="4.42578125" style="320" customWidth="1"/>
    <col min="1626" max="1626" width="1.42578125" style="320" customWidth="1"/>
    <col min="1627" max="1627" width="4.42578125" style="320" customWidth="1"/>
    <col min="1628" max="1628" width="1.42578125" style="320" customWidth="1"/>
    <col min="1629" max="1629" width="4.42578125" style="320" customWidth="1"/>
    <col min="1630" max="1630" width="1.42578125" style="320" customWidth="1"/>
    <col min="1631" max="1631" width="4.42578125" style="320" customWidth="1"/>
    <col min="1632" max="1632" width="1.42578125" style="320" customWidth="1"/>
    <col min="1633" max="1633" width="4.42578125" style="320" customWidth="1"/>
    <col min="1634" max="1634" width="1.42578125" style="320" customWidth="1"/>
    <col min="1635" max="1635" width="4.42578125" style="320" customWidth="1"/>
    <col min="1636" max="1636" width="1.42578125" style="320" customWidth="1"/>
    <col min="1637" max="1637" width="4.42578125" style="320" customWidth="1"/>
    <col min="1638" max="1638" width="1.42578125" style="320" customWidth="1"/>
    <col min="1639" max="1639" width="4.42578125" style="320" customWidth="1"/>
    <col min="1640" max="1640" width="1.42578125" style="320" customWidth="1"/>
    <col min="1641" max="1641" width="4.42578125" style="320" customWidth="1"/>
    <col min="1642" max="1792" width="8" style="320"/>
    <col min="1793" max="1794" width="0" style="320" hidden="1" customWidth="1"/>
    <col min="1795" max="1795" width="7.140625" style="320" customWidth="1"/>
    <col min="1796" max="1796" width="34.42578125" style="320" customWidth="1"/>
    <col min="1797" max="1797" width="8.5703125" style="320" customWidth="1"/>
    <col min="1798" max="1798" width="6.85546875" style="320" customWidth="1"/>
    <col min="1799" max="1799" width="1.5703125" style="320" customWidth="1"/>
    <col min="1800" max="1800" width="6" style="320" customWidth="1"/>
    <col min="1801" max="1801" width="1.5703125" style="320" customWidth="1"/>
    <col min="1802" max="1802" width="6.140625" style="320" customWidth="1"/>
    <col min="1803" max="1803" width="1.5703125" style="320" customWidth="1"/>
    <col min="1804" max="1804" width="6.140625" style="320" customWidth="1"/>
    <col min="1805" max="1805" width="1.5703125" style="320" customWidth="1"/>
    <col min="1806" max="1806" width="6.140625" style="320" customWidth="1"/>
    <col min="1807" max="1807" width="1.5703125" style="320" customWidth="1"/>
    <col min="1808" max="1808" width="6" style="320" customWidth="1"/>
    <col min="1809" max="1809" width="1.5703125" style="320" customWidth="1"/>
    <col min="1810" max="1810" width="6" style="320" customWidth="1"/>
    <col min="1811" max="1811" width="1.5703125" style="320" customWidth="1"/>
    <col min="1812" max="1812" width="6" style="320" customWidth="1"/>
    <col min="1813" max="1813" width="1.5703125" style="320" customWidth="1"/>
    <col min="1814" max="1814" width="6" style="320" customWidth="1"/>
    <col min="1815" max="1815" width="1.5703125" style="320" customWidth="1"/>
    <col min="1816" max="1816" width="6" style="320" customWidth="1"/>
    <col min="1817" max="1817" width="1.5703125" style="320" customWidth="1"/>
    <col min="1818" max="1818" width="6" style="320" customWidth="1"/>
    <col min="1819" max="1819" width="1.5703125" style="320" customWidth="1"/>
    <col min="1820" max="1820" width="6" style="320" customWidth="1"/>
    <col min="1821" max="1821" width="1.5703125" style="320" customWidth="1"/>
    <col min="1822" max="1822" width="6" style="320" customWidth="1"/>
    <col min="1823" max="1823" width="1.5703125" style="320" customWidth="1"/>
    <col min="1824" max="1824" width="6" style="320" customWidth="1"/>
    <col min="1825" max="1825" width="1.5703125" style="320" customWidth="1"/>
    <col min="1826" max="1826" width="6" style="320" customWidth="1"/>
    <col min="1827" max="1827" width="1.5703125" style="320" customWidth="1"/>
    <col min="1828" max="1828" width="6" style="320" customWidth="1"/>
    <col min="1829" max="1829" width="1.5703125" style="320" customWidth="1"/>
    <col min="1830" max="1830" width="6" style="320" customWidth="1"/>
    <col min="1831" max="1831" width="1.5703125" style="320" customWidth="1"/>
    <col min="1832" max="1832" width="6" style="320" customWidth="1"/>
    <col min="1833" max="1833" width="1.5703125" style="320" customWidth="1"/>
    <col min="1834" max="1834" width="6" style="320" customWidth="1"/>
    <col min="1835" max="1835" width="1.5703125" style="320" customWidth="1"/>
    <col min="1836" max="1836" width="6" style="320" customWidth="1"/>
    <col min="1837" max="1837" width="1.5703125" style="320" customWidth="1"/>
    <col min="1838" max="1838" width="6" style="320" customWidth="1"/>
    <col min="1839" max="1839" width="1.5703125" style="320" customWidth="1"/>
    <col min="1840" max="1840" width="6" style="320" customWidth="1"/>
    <col min="1841" max="1841" width="1.5703125" style="320" customWidth="1"/>
    <col min="1842" max="1842" width="6" style="320" customWidth="1"/>
    <col min="1843" max="1843" width="1.5703125" style="320" customWidth="1"/>
    <col min="1844" max="1844" width="6" style="320" customWidth="1"/>
    <col min="1845" max="1846" width="1.5703125" style="320" customWidth="1"/>
    <col min="1847" max="1847" width="4.140625" style="320" customWidth="1"/>
    <col min="1848" max="1848" width="6.140625" style="320" customWidth="1"/>
    <col min="1849" max="1849" width="31" style="320" customWidth="1"/>
    <col min="1850" max="1850" width="9.140625" style="320" customWidth="1"/>
    <col min="1851" max="1851" width="4.42578125" style="320" customWidth="1"/>
    <col min="1852" max="1852" width="1.85546875" style="320" customWidth="1"/>
    <col min="1853" max="1853" width="4.42578125" style="320" customWidth="1"/>
    <col min="1854" max="1854" width="1.42578125" style="320" customWidth="1"/>
    <col min="1855" max="1855" width="4.42578125" style="320" customWidth="1"/>
    <col min="1856" max="1856" width="1.42578125" style="320" customWidth="1"/>
    <col min="1857" max="1857" width="4.42578125" style="320" customWidth="1"/>
    <col min="1858" max="1858" width="1.42578125" style="320" customWidth="1"/>
    <col min="1859" max="1859" width="4.42578125" style="320" customWidth="1"/>
    <col min="1860" max="1860" width="1.42578125" style="320" customWidth="1"/>
    <col min="1861" max="1861" width="4.42578125" style="320" customWidth="1"/>
    <col min="1862" max="1862" width="1.42578125" style="320" customWidth="1"/>
    <col min="1863" max="1863" width="4.42578125" style="320" customWidth="1"/>
    <col min="1864" max="1864" width="1.42578125" style="320" customWidth="1"/>
    <col min="1865" max="1865" width="4.42578125" style="320" customWidth="1"/>
    <col min="1866" max="1866" width="1.42578125" style="320" customWidth="1"/>
    <col min="1867" max="1867" width="4.42578125" style="320" customWidth="1"/>
    <col min="1868" max="1868" width="1.42578125" style="320" customWidth="1"/>
    <col min="1869" max="1869" width="4.42578125" style="320" customWidth="1"/>
    <col min="1870" max="1870" width="1.42578125" style="320" customWidth="1"/>
    <col min="1871" max="1871" width="4.42578125" style="320" customWidth="1"/>
    <col min="1872" max="1872" width="1.42578125" style="320" customWidth="1"/>
    <col min="1873" max="1873" width="4.42578125" style="320" customWidth="1"/>
    <col min="1874" max="1874" width="1.42578125" style="320" customWidth="1"/>
    <col min="1875" max="1875" width="4.42578125" style="320" customWidth="1"/>
    <col min="1876" max="1876" width="1.42578125" style="320" customWidth="1"/>
    <col min="1877" max="1877" width="4.42578125" style="320" customWidth="1"/>
    <col min="1878" max="1878" width="1.42578125" style="320" customWidth="1"/>
    <col min="1879" max="1879" width="4.42578125" style="320" customWidth="1"/>
    <col min="1880" max="1880" width="1.42578125" style="320" customWidth="1"/>
    <col min="1881" max="1881" width="4.42578125" style="320" customWidth="1"/>
    <col min="1882" max="1882" width="1.42578125" style="320" customWidth="1"/>
    <col min="1883" max="1883" width="4.42578125" style="320" customWidth="1"/>
    <col min="1884" max="1884" width="1.42578125" style="320" customWidth="1"/>
    <col min="1885" max="1885" width="4.42578125" style="320" customWidth="1"/>
    <col min="1886" max="1886" width="1.42578125" style="320" customWidth="1"/>
    <col min="1887" max="1887" width="4.42578125" style="320" customWidth="1"/>
    <col min="1888" max="1888" width="1.42578125" style="320" customWidth="1"/>
    <col min="1889" max="1889" width="4.42578125" style="320" customWidth="1"/>
    <col min="1890" max="1890" width="1.42578125" style="320" customWidth="1"/>
    <col min="1891" max="1891" width="4.42578125" style="320" customWidth="1"/>
    <col min="1892" max="1892" width="1.42578125" style="320" customWidth="1"/>
    <col min="1893" max="1893" width="4.42578125" style="320" customWidth="1"/>
    <col min="1894" max="1894" width="1.42578125" style="320" customWidth="1"/>
    <col min="1895" max="1895" width="4.42578125" style="320" customWidth="1"/>
    <col min="1896" max="1896" width="1.42578125" style="320" customWidth="1"/>
    <col min="1897" max="1897" width="4.42578125" style="320" customWidth="1"/>
    <col min="1898" max="2048" width="8" style="320"/>
    <col min="2049" max="2050" width="0" style="320" hidden="1" customWidth="1"/>
    <col min="2051" max="2051" width="7.140625" style="320" customWidth="1"/>
    <col min="2052" max="2052" width="34.42578125" style="320" customWidth="1"/>
    <col min="2053" max="2053" width="8.5703125" style="320" customWidth="1"/>
    <col min="2054" max="2054" width="6.85546875" style="320" customWidth="1"/>
    <col min="2055" max="2055" width="1.5703125" style="320" customWidth="1"/>
    <col min="2056" max="2056" width="6" style="320" customWidth="1"/>
    <col min="2057" max="2057" width="1.5703125" style="320" customWidth="1"/>
    <col min="2058" max="2058" width="6.140625" style="320" customWidth="1"/>
    <col min="2059" max="2059" width="1.5703125" style="320" customWidth="1"/>
    <col min="2060" max="2060" width="6.140625" style="320" customWidth="1"/>
    <col min="2061" max="2061" width="1.5703125" style="320" customWidth="1"/>
    <col min="2062" max="2062" width="6.140625" style="320" customWidth="1"/>
    <col min="2063" max="2063" width="1.5703125" style="320" customWidth="1"/>
    <col min="2064" max="2064" width="6" style="320" customWidth="1"/>
    <col min="2065" max="2065" width="1.5703125" style="320" customWidth="1"/>
    <col min="2066" max="2066" width="6" style="320" customWidth="1"/>
    <col min="2067" max="2067" width="1.5703125" style="320" customWidth="1"/>
    <col min="2068" max="2068" width="6" style="320" customWidth="1"/>
    <col min="2069" max="2069" width="1.5703125" style="320" customWidth="1"/>
    <col min="2070" max="2070" width="6" style="320" customWidth="1"/>
    <col min="2071" max="2071" width="1.5703125" style="320" customWidth="1"/>
    <col min="2072" max="2072" width="6" style="320" customWidth="1"/>
    <col min="2073" max="2073" width="1.5703125" style="320" customWidth="1"/>
    <col min="2074" max="2074" width="6" style="320" customWidth="1"/>
    <col min="2075" max="2075" width="1.5703125" style="320" customWidth="1"/>
    <col min="2076" max="2076" width="6" style="320" customWidth="1"/>
    <col min="2077" max="2077" width="1.5703125" style="320" customWidth="1"/>
    <col min="2078" max="2078" width="6" style="320" customWidth="1"/>
    <col min="2079" max="2079" width="1.5703125" style="320" customWidth="1"/>
    <col min="2080" max="2080" width="6" style="320" customWidth="1"/>
    <col min="2081" max="2081" width="1.5703125" style="320" customWidth="1"/>
    <col min="2082" max="2082" width="6" style="320" customWidth="1"/>
    <col min="2083" max="2083" width="1.5703125" style="320" customWidth="1"/>
    <col min="2084" max="2084" width="6" style="320" customWidth="1"/>
    <col min="2085" max="2085" width="1.5703125" style="320" customWidth="1"/>
    <col min="2086" max="2086" width="6" style="320" customWidth="1"/>
    <col min="2087" max="2087" width="1.5703125" style="320" customWidth="1"/>
    <col min="2088" max="2088" width="6" style="320" customWidth="1"/>
    <col min="2089" max="2089" width="1.5703125" style="320" customWidth="1"/>
    <col min="2090" max="2090" width="6" style="320" customWidth="1"/>
    <col min="2091" max="2091" width="1.5703125" style="320" customWidth="1"/>
    <col min="2092" max="2092" width="6" style="320" customWidth="1"/>
    <col min="2093" max="2093" width="1.5703125" style="320" customWidth="1"/>
    <col min="2094" max="2094" width="6" style="320" customWidth="1"/>
    <col min="2095" max="2095" width="1.5703125" style="320" customWidth="1"/>
    <col min="2096" max="2096" width="6" style="320" customWidth="1"/>
    <col min="2097" max="2097" width="1.5703125" style="320" customWidth="1"/>
    <col min="2098" max="2098" width="6" style="320" customWidth="1"/>
    <col min="2099" max="2099" width="1.5703125" style="320" customWidth="1"/>
    <col min="2100" max="2100" width="6" style="320" customWidth="1"/>
    <col min="2101" max="2102" width="1.5703125" style="320" customWidth="1"/>
    <col min="2103" max="2103" width="4.140625" style="320" customWidth="1"/>
    <col min="2104" max="2104" width="6.140625" style="320" customWidth="1"/>
    <col min="2105" max="2105" width="31" style="320" customWidth="1"/>
    <col min="2106" max="2106" width="9.140625" style="320" customWidth="1"/>
    <col min="2107" max="2107" width="4.42578125" style="320" customWidth="1"/>
    <col min="2108" max="2108" width="1.85546875" style="320" customWidth="1"/>
    <col min="2109" max="2109" width="4.42578125" style="320" customWidth="1"/>
    <col min="2110" max="2110" width="1.42578125" style="320" customWidth="1"/>
    <col min="2111" max="2111" width="4.42578125" style="320" customWidth="1"/>
    <col min="2112" max="2112" width="1.42578125" style="320" customWidth="1"/>
    <col min="2113" max="2113" width="4.42578125" style="320" customWidth="1"/>
    <col min="2114" max="2114" width="1.42578125" style="320" customWidth="1"/>
    <col min="2115" max="2115" width="4.42578125" style="320" customWidth="1"/>
    <col min="2116" max="2116" width="1.42578125" style="320" customWidth="1"/>
    <col min="2117" max="2117" width="4.42578125" style="320" customWidth="1"/>
    <col min="2118" max="2118" width="1.42578125" style="320" customWidth="1"/>
    <col min="2119" max="2119" width="4.42578125" style="320" customWidth="1"/>
    <col min="2120" max="2120" width="1.42578125" style="320" customWidth="1"/>
    <col min="2121" max="2121" width="4.42578125" style="320" customWidth="1"/>
    <col min="2122" max="2122" width="1.42578125" style="320" customWidth="1"/>
    <col min="2123" max="2123" width="4.42578125" style="320" customWidth="1"/>
    <col min="2124" max="2124" width="1.42578125" style="320" customWidth="1"/>
    <col min="2125" max="2125" width="4.42578125" style="320" customWidth="1"/>
    <col min="2126" max="2126" width="1.42578125" style="320" customWidth="1"/>
    <col min="2127" max="2127" width="4.42578125" style="320" customWidth="1"/>
    <col min="2128" max="2128" width="1.42578125" style="320" customWidth="1"/>
    <col min="2129" max="2129" width="4.42578125" style="320" customWidth="1"/>
    <col min="2130" max="2130" width="1.42578125" style="320" customWidth="1"/>
    <col min="2131" max="2131" width="4.42578125" style="320" customWidth="1"/>
    <col min="2132" max="2132" width="1.42578125" style="320" customWidth="1"/>
    <col min="2133" max="2133" width="4.42578125" style="320" customWidth="1"/>
    <col min="2134" max="2134" width="1.42578125" style="320" customWidth="1"/>
    <col min="2135" max="2135" width="4.42578125" style="320" customWidth="1"/>
    <col min="2136" max="2136" width="1.42578125" style="320" customWidth="1"/>
    <col min="2137" max="2137" width="4.42578125" style="320" customWidth="1"/>
    <col min="2138" max="2138" width="1.42578125" style="320" customWidth="1"/>
    <col min="2139" max="2139" width="4.42578125" style="320" customWidth="1"/>
    <col min="2140" max="2140" width="1.42578125" style="320" customWidth="1"/>
    <col min="2141" max="2141" width="4.42578125" style="320" customWidth="1"/>
    <col min="2142" max="2142" width="1.42578125" style="320" customWidth="1"/>
    <col min="2143" max="2143" width="4.42578125" style="320" customWidth="1"/>
    <col min="2144" max="2144" width="1.42578125" style="320" customWidth="1"/>
    <col min="2145" max="2145" width="4.42578125" style="320" customWidth="1"/>
    <col min="2146" max="2146" width="1.42578125" style="320" customWidth="1"/>
    <col min="2147" max="2147" width="4.42578125" style="320" customWidth="1"/>
    <col min="2148" max="2148" width="1.42578125" style="320" customWidth="1"/>
    <col min="2149" max="2149" width="4.42578125" style="320" customWidth="1"/>
    <col min="2150" max="2150" width="1.42578125" style="320" customWidth="1"/>
    <col min="2151" max="2151" width="4.42578125" style="320" customWidth="1"/>
    <col min="2152" max="2152" width="1.42578125" style="320" customWidth="1"/>
    <col min="2153" max="2153" width="4.42578125" style="320" customWidth="1"/>
    <col min="2154" max="2304" width="8" style="320"/>
    <col min="2305" max="2306" width="0" style="320" hidden="1" customWidth="1"/>
    <col min="2307" max="2307" width="7.140625" style="320" customWidth="1"/>
    <col min="2308" max="2308" width="34.42578125" style="320" customWidth="1"/>
    <col min="2309" max="2309" width="8.5703125" style="320" customWidth="1"/>
    <col min="2310" max="2310" width="6.85546875" style="320" customWidth="1"/>
    <col min="2311" max="2311" width="1.5703125" style="320" customWidth="1"/>
    <col min="2312" max="2312" width="6" style="320" customWidth="1"/>
    <col min="2313" max="2313" width="1.5703125" style="320" customWidth="1"/>
    <col min="2314" max="2314" width="6.140625" style="320" customWidth="1"/>
    <col min="2315" max="2315" width="1.5703125" style="320" customWidth="1"/>
    <col min="2316" max="2316" width="6.140625" style="320" customWidth="1"/>
    <col min="2317" max="2317" width="1.5703125" style="320" customWidth="1"/>
    <col min="2318" max="2318" width="6.140625" style="320" customWidth="1"/>
    <col min="2319" max="2319" width="1.5703125" style="320" customWidth="1"/>
    <col min="2320" max="2320" width="6" style="320" customWidth="1"/>
    <col min="2321" max="2321" width="1.5703125" style="320" customWidth="1"/>
    <col min="2322" max="2322" width="6" style="320" customWidth="1"/>
    <col min="2323" max="2323" width="1.5703125" style="320" customWidth="1"/>
    <col min="2324" max="2324" width="6" style="320" customWidth="1"/>
    <col min="2325" max="2325" width="1.5703125" style="320" customWidth="1"/>
    <col min="2326" max="2326" width="6" style="320" customWidth="1"/>
    <col min="2327" max="2327" width="1.5703125" style="320" customWidth="1"/>
    <col min="2328" max="2328" width="6" style="320" customWidth="1"/>
    <col min="2329" max="2329" width="1.5703125" style="320" customWidth="1"/>
    <col min="2330" max="2330" width="6" style="320" customWidth="1"/>
    <col min="2331" max="2331" width="1.5703125" style="320" customWidth="1"/>
    <col min="2332" max="2332" width="6" style="320" customWidth="1"/>
    <col min="2333" max="2333" width="1.5703125" style="320" customWidth="1"/>
    <col min="2334" max="2334" width="6" style="320" customWidth="1"/>
    <col min="2335" max="2335" width="1.5703125" style="320" customWidth="1"/>
    <col min="2336" max="2336" width="6" style="320" customWidth="1"/>
    <col min="2337" max="2337" width="1.5703125" style="320" customWidth="1"/>
    <col min="2338" max="2338" width="6" style="320" customWidth="1"/>
    <col min="2339" max="2339" width="1.5703125" style="320" customWidth="1"/>
    <col min="2340" max="2340" width="6" style="320" customWidth="1"/>
    <col min="2341" max="2341" width="1.5703125" style="320" customWidth="1"/>
    <col min="2342" max="2342" width="6" style="320" customWidth="1"/>
    <col min="2343" max="2343" width="1.5703125" style="320" customWidth="1"/>
    <col min="2344" max="2344" width="6" style="320" customWidth="1"/>
    <col min="2345" max="2345" width="1.5703125" style="320" customWidth="1"/>
    <col min="2346" max="2346" width="6" style="320" customWidth="1"/>
    <col min="2347" max="2347" width="1.5703125" style="320" customWidth="1"/>
    <col min="2348" max="2348" width="6" style="320" customWidth="1"/>
    <col min="2349" max="2349" width="1.5703125" style="320" customWidth="1"/>
    <col min="2350" max="2350" width="6" style="320" customWidth="1"/>
    <col min="2351" max="2351" width="1.5703125" style="320" customWidth="1"/>
    <col min="2352" max="2352" width="6" style="320" customWidth="1"/>
    <col min="2353" max="2353" width="1.5703125" style="320" customWidth="1"/>
    <col min="2354" max="2354" width="6" style="320" customWidth="1"/>
    <col min="2355" max="2355" width="1.5703125" style="320" customWidth="1"/>
    <col min="2356" max="2356" width="6" style="320" customWidth="1"/>
    <col min="2357" max="2358" width="1.5703125" style="320" customWidth="1"/>
    <col min="2359" max="2359" width="4.140625" style="320" customWidth="1"/>
    <col min="2360" max="2360" width="6.140625" style="320" customWidth="1"/>
    <col min="2361" max="2361" width="31" style="320" customWidth="1"/>
    <col min="2362" max="2362" width="9.140625" style="320" customWidth="1"/>
    <col min="2363" max="2363" width="4.42578125" style="320" customWidth="1"/>
    <col min="2364" max="2364" width="1.85546875" style="320" customWidth="1"/>
    <col min="2365" max="2365" width="4.42578125" style="320" customWidth="1"/>
    <col min="2366" max="2366" width="1.42578125" style="320" customWidth="1"/>
    <col min="2367" max="2367" width="4.42578125" style="320" customWidth="1"/>
    <col min="2368" max="2368" width="1.42578125" style="320" customWidth="1"/>
    <col min="2369" max="2369" width="4.42578125" style="320" customWidth="1"/>
    <col min="2370" max="2370" width="1.42578125" style="320" customWidth="1"/>
    <col min="2371" max="2371" width="4.42578125" style="320" customWidth="1"/>
    <col min="2372" max="2372" width="1.42578125" style="320" customWidth="1"/>
    <col min="2373" max="2373" width="4.42578125" style="320" customWidth="1"/>
    <col min="2374" max="2374" width="1.42578125" style="320" customWidth="1"/>
    <col min="2375" max="2375" width="4.42578125" style="320" customWidth="1"/>
    <col min="2376" max="2376" width="1.42578125" style="320" customWidth="1"/>
    <col min="2377" max="2377" width="4.42578125" style="320" customWidth="1"/>
    <col min="2378" max="2378" width="1.42578125" style="320" customWidth="1"/>
    <col min="2379" max="2379" width="4.42578125" style="320" customWidth="1"/>
    <col min="2380" max="2380" width="1.42578125" style="320" customWidth="1"/>
    <col min="2381" max="2381" width="4.42578125" style="320" customWidth="1"/>
    <col min="2382" max="2382" width="1.42578125" style="320" customWidth="1"/>
    <col min="2383" max="2383" width="4.42578125" style="320" customWidth="1"/>
    <col min="2384" max="2384" width="1.42578125" style="320" customWidth="1"/>
    <col min="2385" max="2385" width="4.42578125" style="320" customWidth="1"/>
    <col min="2386" max="2386" width="1.42578125" style="320" customWidth="1"/>
    <col min="2387" max="2387" width="4.42578125" style="320" customWidth="1"/>
    <col min="2388" max="2388" width="1.42578125" style="320" customWidth="1"/>
    <col min="2389" max="2389" width="4.42578125" style="320" customWidth="1"/>
    <col min="2390" max="2390" width="1.42578125" style="320" customWidth="1"/>
    <col min="2391" max="2391" width="4.42578125" style="320" customWidth="1"/>
    <col min="2392" max="2392" width="1.42578125" style="320" customWidth="1"/>
    <col min="2393" max="2393" width="4.42578125" style="320" customWidth="1"/>
    <col min="2394" max="2394" width="1.42578125" style="320" customWidth="1"/>
    <col min="2395" max="2395" width="4.42578125" style="320" customWidth="1"/>
    <col min="2396" max="2396" width="1.42578125" style="320" customWidth="1"/>
    <col min="2397" max="2397" width="4.42578125" style="320" customWidth="1"/>
    <col min="2398" max="2398" width="1.42578125" style="320" customWidth="1"/>
    <col min="2399" max="2399" width="4.42578125" style="320" customWidth="1"/>
    <col min="2400" max="2400" width="1.42578125" style="320" customWidth="1"/>
    <col min="2401" max="2401" width="4.42578125" style="320" customWidth="1"/>
    <col min="2402" max="2402" width="1.42578125" style="320" customWidth="1"/>
    <col min="2403" max="2403" width="4.42578125" style="320" customWidth="1"/>
    <col min="2404" max="2404" width="1.42578125" style="320" customWidth="1"/>
    <col min="2405" max="2405" width="4.42578125" style="320" customWidth="1"/>
    <col min="2406" max="2406" width="1.42578125" style="320" customWidth="1"/>
    <col min="2407" max="2407" width="4.42578125" style="320" customWidth="1"/>
    <col min="2408" max="2408" width="1.42578125" style="320" customWidth="1"/>
    <col min="2409" max="2409" width="4.42578125" style="320" customWidth="1"/>
    <col min="2410" max="2560" width="8" style="320"/>
    <col min="2561" max="2562" width="0" style="320" hidden="1" customWidth="1"/>
    <col min="2563" max="2563" width="7.140625" style="320" customWidth="1"/>
    <col min="2564" max="2564" width="34.42578125" style="320" customWidth="1"/>
    <col min="2565" max="2565" width="8.5703125" style="320" customWidth="1"/>
    <col min="2566" max="2566" width="6.85546875" style="320" customWidth="1"/>
    <col min="2567" max="2567" width="1.5703125" style="320" customWidth="1"/>
    <col min="2568" max="2568" width="6" style="320" customWidth="1"/>
    <col min="2569" max="2569" width="1.5703125" style="320" customWidth="1"/>
    <col min="2570" max="2570" width="6.140625" style="320" customWidth="1"/>
    <col min="2571" max="2571" width="1.5703125" style="320" customWidth="1"/>
    <col min="2572" max="2572" width="6.140625" style="320" customWidth="1"/>
    <col min="2573" max="2573" width="1.5703125" style="320" customWidth="1"/>
    <col min="2574" max="2574" width="6.140625" style="320" customWidth="1"/>
    <col min="2575" max="2575" width="1.5703125" style="320" customWidth="1"/>
    <col min="2576" max="2576" width="6" style="320" customWidth="1"/>
    <col min="2577" max="2577" width="1.5703125" style="320" customWidth="1"/>
    <col min="2578" max="2578" width="6" style="320" customWidth="1"/>
    <col min="2579" max="2579" width="1.5703125" style="320" customWidth="1"/>
    <col min="2580" max="2580" width="6" style="320" customWidth="1"/>
    <col min="2581" max="2581" width="1.5703125" style="320" customWidth="1"/>
    <col min="2582" max="2582" width="6" style="320" customWidth="1"/>
    <col min="2583" max="2583" width="1.5703125" style="320" customWidth="1"/>
    <col min="2584" max="2584" width="6" style="320" customWidth="1"/>
    <col min="2585" max="2585" width="1.5703125" style="320" customWidth="1"/>
    <col min="2586" max="2586" width="6" style="320" customWidth="1"/>
    <col min="2587" max="2587" width="1.5703125" style="320" customWidth="1"/>
    <col min="2588" max="2588" width="6" style="320" customWidth="1"/>
    <col min="2589" max="2589" width="1.5703125" style="320" customWidth="1"/>
    <col min="2590" max="2590" width="6" style="320" customWidth="1"/>
    <col min="2591" max="2591" width="1.5703125" style="320" customWidth="1"/>
    <col min="2592" max="2592" width="6" style="320" customWidth="1"/>
    <col min="2593" max="2593" width="1.5703125" style="320" customWidth="1"/>
    <col min="2594" max="2594" width="6" style="320" customWidth="1"/>
    <col min="2595" max="2595" width="1.5703125" style="320" customWidth="1"/>
    <col min="2596" max="2596" width="6" style="320" customWidth="1"/>
    <col min="2597" max="2597" width="1.5703125" style="320" customWidth="1"/>
    <col min="2598" max="2598" width="6" style="320" customWidth="1"/>
    <col min="2599" max="2599" width="1.5703125" style="320" customWidth="1"/>
    <col min="2600" max="2600" width="6" style="320" customWidth="1"/>
    <col min="2601" max="2601" width="1.5703125" style="320" customWidth="1"/>
    <col min="2602" max="2602" width="6" style="320" customWidth="1"/>
    <col min="2603" max="2603" width="1.5703125" style="320" customWidth="1"/>
    <col min="2604" max="2604" width="6" style="320" customWidth="1"/>
    <col min="2605" max="2605" width="1.5703125" style="320" customWidth="1"/>
    <col min="2606" max="2606" width="6" style="320" customWidth="1"/>
    <col min="2607" max="2607" width="1.5703125" style="320" customWidth="1"/>
    <col min="2608" max="2608" width="6" style="320" customWidth="1"/>
    <col min="2609" max="2609" width="1.5703125" style="320" customWidth="1"/>
    <col min="2610" max="2610" width="6" style="320" customWidth="1"/>
    <col min="2611" max="2611" width="1.5703125" style="320" customWidth="1"/>
    <col min="2612" max="2612" width="6" style="320" customWidth="1"/>
    <col min="2613" max="2614" width="1.5703125" style="320" customWidth="1"/>
    <col min="2615" max="2615" width="4.140625" style="320" customWidth="1"/>
    <col min="2616" max="2616" width="6.140625" style="320" customWidth="1"/>
    <col min="2617" max="2617" width="31" style="320" customWidth="1"/>
    <col min="2618" max="2618" width="9.140625" style="320" customWidth="1"/>
    <col min="2619" max="2619" width="4.42578125" style="320" customWidth="1"/>
    <col min="2620" max="2620" width="1.85546875" style="320" customWidth="1"/>
    <col min="2621" max="2621" width="4.42578125" style="320" customWidth="1"/>
    <col min="2622" max="2622" width="1.42578125" style="320" customWidth="1"/>
    <col min="2623" max="2623" width="4.42578125" style="320" customWidth="1"/>
    <col min="2624" max="2624" width="1.42578125" style="320" customWidth="1"/>
    <col min="2625" max="2625" width="4.42578125" style="320" customWidth="1"/>
    <col min="2626" max="2626" width="1.42578125" style="320" customWidth="1"/>
    <col min="2627" max="2627" width="4.42578125" style="320" customWidth="1"/>
    <col min="2628" max="2628" width="1.42578125" style="320" customWidth="1"/>
    <col min="2629" max="2629" width="4.42578125" style="320" customWidth="1"/>
    <col min="2630" max="2630" width="1.42578125" style="320" customWidth="1"/>
    <col min="2631" max="2631" width="4.42578125" style="320" customWidth="1"/>
    <col min="2632" max="2632" width="1.42578125" style="320" customWidth="1"/>
    <col min="2633" max="2633" width="4.42578125" style="320" customWidth="1"/>
    <col min="2634" max="2634" width="1.42578125" style="320" customWidth="1"/>
    <col min="2635" max="2635" width="4.42578125" style="320" customWidth="1"/>
    <col min="2636" max="2636" width="1.42578125" style="320" customWidth="1"/>
    <col min="2637" max="2637" width="4.42578125" style="320" customWidth="1"/>
    <col min="2638" max="2638" width="1.42578125" style="320" customWidth="1"/>
    <col min="2639" max="2639" width="4.42578125" style="320" customWidth="1"/>
    <col min="2640" max="2640" width="1.42578125" style="320" customWidth="1"/>
    <col min="2641" max="2641" width="4.42578125" style="320" customWidth="1"/>
    <col min="2642" max="2642" width="1.42578125" style="320" customWidth="1"/>
    <col min="2643" max="2643" width="4.42578125" style="320" customWidth="1"/>
    <col min="2644" max="2644" width="1.42578125" style="320" customWidth="1"/>
    <col min="2645" max="2645" width="4.42578125" style="320" customWidth="1"/>
    <col min="2646" max="2646" width="1.42578125" style="320" customWidth="1"/>
    <col min="2647" max="2647" width="4.42578125" style="320" customWidth="1"/>
    <col min="2648" max="2648" width="1.42578125" style="320" customWidth="1"/>
    <col min="2649" max="2649" width="4.42578125" style="320" customWidth="1"/>
    <col min="2650" max="2650" width="1.42578125" style="320" customWidth="1"/>
    <col min="2651" max="2651" width="4.42578125" style="320" customWidth="1"/>
    <col min="2652" max="2652" width="1.42578125" style="320" customWidth="1"/>
    <col min="2653" max="2653" width="4.42578125" style="320" customWidth="1"/>
    <col min="2654" max="2654" width="1.42578125" style="320" customWidth="1"/>
    <col min="2655" max="2655" width="4.42578125" style="320" customWidth="1"/>
    <col min="2656" max="2656" width="1.42578125" style="320" customWidth="1"/>
    <col min="2657" max="2657" width="4.42578125" style="320" customWidth="1"/>
    <col min="2658" max="2658" width="1.42578125" style="320" customWidth="1"/>
    <col min="2659" max="2659" width="4.42578125" style="320" customWidth="1"/>
    <col min="2660" max="2660" width="1.42578125" style="320" customWidth="1"/>
    <col min="2661" max="2661" width="4.42578125" style="320" customWidth="1"/>
    <col min="2662" max="2662" width="1.42578125" style="320" customWidth="1"/>
    <col min="2663" max="2663" width="4.42578125" style="320" customWidth="1"/>
    <col min="2664" max="2664" width="1.42578125" style="320" customWidth="1"/>
    <col min="2665" max="2665" width="4.42578125" style="320" customWidth="1"/>
    <col min="2666" max="2816" width="8" style="320"/>
    <col min="2817" max="2818" width="0" style="320" hidden="1" customWidth="1"/>
    <col min="2819" max="2819" width="7.140625" style="320" customWidth="1"/>
    <col min="2820" max="2820" width="34.42578125" style="320" customWidth="1"/>
    <col min="2821" max="2821" width="8.5703125" style="320" customWidth="1"/>
    <col min="2822" max="2822" width="6.85546875" style="320" customWidth="1"/>
    <col min="2823" max="2823" width="1.5703125" style="320" customWidth="1"/>
    <col min="2824" max="2824" width="6" style="320" customWidth="1"/>
    <col min="2825" max="2825" width="1.5703125" style="320" customWidth="1"/>
    <col min="2826" max="2826" width="6.140625" style="320" customWidth="1"/>
    <col min="2827" max="2827" width="1.5703125" style="320" customWidth="1"/>
    <col min="2828" max="2828" width="6.140625" style="320" customWidth="1"/>
    <col min="2829" max="2829" width="1.5703125" style="320" customWidth="1"/>
    <col min="2830" max="2830" width="6.140625" style="320" customWidth="1"/>
    <col min="2831" max="2831" width="1.5703125" style="320" customWidth="1"/>
    <col min="2832" max="2832" width="6" style="320" customWidth="1"/>
    <col min="2833" max="2833" width="1.5703125" style="320" customWidth="1"/>
    <col min="2834" max="2834" width="6" style="320" customWidth="1"/>
    <col min="2835" max="2835" width="1.5703125" style="320" customWidth="1"/>
    <col min="2836" max="2836" width="6" style="320" customWidth="1"/>
    <col min="2837" max="2837" width="1.5703125" style="320" customWidth="1"/>
    <col min="2838" max="2838" width="6" style="320" customWidth="1"/>
    <col min="2839" max="2839" width="1.5703125" style="320" customWidth="1"/>
    <col min="2840" max="2840" width="6" style="320" customWidth="1"/>
    <col min="2841" max="2841" width="1.5703125" style="320" customWidth="1"/>
    <col min="2842" max="2842" width="6" style="320" customWidth="1"/>
    <col min="2843" max="2843" width="1.5703125" style="320" customWidth="1"/>
    <col min="2844" max="2844" width="6" style="320" customWidth="1"/>
    <col min="2845" max="2845" width="1.5703125" style="320" customWidth="1"/>
    <col min="2846" max="2846" width="6" style="320" customWidth="1"/>
    <col min="2847" max="2847" width="1.5703125" style="320" customWidth="1"/>
    <col min="2848" max="2848" width="6" style="320" customWidth="1"/>
    <col min="2849" max="2849" width="1.5703125" style="320" customWidth="1"/>
    <col min="2850" max="2850" width="6" style="320" customWidth="1"/>
    <col min="2851" max="2851" width="1.5703125" style="320" customWidth="1"/>
    <col min="2852" max="2852" width="6" style="320" customWidth="1"/>
    <col min="2853" max="2853" width="1.5703125" style="320" customWidth="1"/>
    <col min="2854" max="2854" width="6" style="320" customWidth="1"/>
    <col min="2855" max="2855" width="1.5703125" style="320" customWidth="1"/>
    <col min="2856" max="2856" width="6" style="320" customWidth="1"/>
    <col min="2857" max="2857" width="1.5703125" style="320" customWidth="1"/>
    <col min="2858" max="2858" width="6" style="320" customWidth="1"/>
    <col min="2859" max="2859" width="1.5703125" style="320" customWidth="1"/>
    <col min="2860" max="2860" width="6" style="320" customWidth="1"/>
    <col min="2861" max="2861" width="1.5703125" style="320" customWidth="1"/>
    <col min="2862" max="2862" width="6" style="320" customWidth="1"/>
    <col min="2863" max="2863" width="1.5703125" style="320" customWidth="1"/>
    <col min="2864" max="2864" width="6" style="320" customWidth="1"/>
    <col min="2865" max="2865" width="1.5703125" style="320" customWidth="1"/>
    <col min="2866" max="2866" width="6" style="320" customWidth="1"/>
    <col min="2867" max="2867" width="1.5703125" style="320" customWidth="1"/>
    <col min="2868" max="2868" width="6" style="320" customWidth="1"/>
    <col min="2869" max="2870" width="1.5703125" style="320" customWidth="1"/>
    <col min="2871" max="2871" width="4.140625" style="320" customWidth="1"/>
    <col min="2872" max="2872" width="6.140625" style="320" customWidth="1"/>
    <col min="2873" max="2873" width="31" style="320" customWidth="1"/>
    <col min="2874" max="2874" width="9.140625" style="320" customWidth="1"/>
    <col min="2875" max="2875" width="4.42578125" style="320" customWidth="1"/>
    <col min="2876" max="2876" width="1.85546875" style="320" customWidth="1"/>
    <col min="2877" max="2877" width="4.42578125" style="320" customWidth="1"/>
    <col min="2878" max="2878" width="1.42578125" style="320" customWidth="1"/>
    <col min="2879" max="2879" width="4.42578125" style="320" customWidth="1"/>
    <col min="2880" max="2880" width="1.42578125" style="320" customWidth="1"/>
    <col min="2881" max="2881" width="4.42578125" style="320" customWidth="1"/>
    <col min="2882" max="2882" width="1.42578125" style="320" customWidth="1"/>
    <col min="2883" max="2883" width="4.42578125" style="320" customWidth="1"/>
    <col min="2884" max="2884" width="1.42578125" style="320" customWidth="1"/>
    <col min="2885" max="2885" width="4.42578125" style="320" customWidth="1"/>
    <col min="2886" max="2886" width="1.42578125" style="320" customWidth="1"/>
    <col min="2887" max="2887" width="4.42578125" style="320" customWidth="1"/>
    <col min="2888" max="2888" width="1.42578125" style="320" customWidth="1"/>
    <col min="2889" max="2889" width="4.42578125" style="320" customWidth="1"/>
    <col min="2890" max="2890" width="1.42578125" style="320" customWidth="1"/>
    <col min="2891" max="2891" width="4.42578125" style="320" customWidth="1"/>
    <col min="2892" max="2892" width="1.42578125" style="320" customWidth="1"/>
    <col min="2893" max="2893" width="4.42578125" style="320" customWidth="1"/>
    <col min="2894" max="2894" width="1.42578125" style="320" customWidth="1"/>
    <col min="2895" max="2895" width="4.42578125" style="320" customWidth="1"/>
    <col min="2896" max="2896" width="1.42578125" style="320" customWidth="1"/>
    <col min="2897" max="2897" width="4.42578125" style="320" customWidth="1"/>
    <col min="2898" max="2898" width="1.42578125" style="320" customWidth="1"/>
    <col min="2899" max="2899" width="4.42578125" style="320" customWidth="1"/>
    <col min="2900" max="2900" width="1.42578125" style="320" customWidth="1"/>
    <col min="2901" max="2901" width="4.42578125" style="320" customWidth="1"/>
    <col min="2902" max="2902" width="1.42578125" style="320" customWidth="1"/>
    <col min="2903" max="2903" width="4.42578125" style="320" customWidth="1"/>
    <col min="2904" max="2904" width="1.42578125" style="320" customWidth="1"/>
    <col min="2905" max="2905" width="4.42578125" style="320" customWidth="1"/>
    <col min="2906" max="2906" width="1.42578125" style="320" customWidth="1"/>
    <col min="2907" max="2907" width="4.42578125" style="320" customWidth="1"/>
    <col min="2908" max="2908" width="1.42578125" style="320" customWidth="1"/>
    <col min="2909" max="2909" width="4.42578125" style="320" customWidth="1"/>
    <col min="2910" max="2910" width="1.42578125" style="320" customWidth="1"/>
    <col min="2911" max="2911" width="4.42578125" style="320" customWidth="1"/>
    <col min="2912" max="2912" width="1.42578125" style="320" customWidth="1"/>
    <col min="2913" max="2913" width="4.42578125" style="320" customWidth="1"/>
    <col min="2914" max="2914" width="1.42578125" style="320" customWidth="1"/>
    <col min="2915" max="2915" width="4.42578125" style="320" customWidth="1"/>
    <col min="2916" max="2916" width="1.42578125" style="320" customWidth="1"/>
    <col min="2917" max="2917" width="4.42578125" style="320" customWidth="1"/>
    <col min="2918" max="2918" width="1.42578125" style="320" customWidth="1"/>
    <col min="2919" max="2919" width="4.42578125" style="320" customWidth="1"/>
    <col min="2920" max="2920" width="1.42578125" style="320" customWidth="1"/>
    <col min="2921" max="2921" width="4.42578125" style="320" customWidth="1"/>
    <col min="2922" max="3072" width="8" style="320"/>
    <col min="3073" max="3074" width="0" style="320" hidden="1" customWidth="1"/>
    <col min="3075" max="3075" width="7.140625" style="320" customWidth="1"/>
    <col min="3076" max="3076" width="34.42578125" style="320" customWidth="1"/>
    <col min="3077" max="3077" width="8.5703125" style="320" customWidth="1"/>
    <col min="3078" max="3078" width="6.85546875" style="320" customWidth="1"/>
    <col min="3079" max="3079" width="1.5703125" style="320" customWidth="1"/>
    <col min="3080" max="3080" width="6" style="320" customWidth="1"/>
    <col min="3081" max="3081" width="1.5703125" style="320" customWidth="1"/>
    <col min="3082" max="3082" width="6.140625" style="320" customWidth="1"/>
    <col min="3083" max="3083" width="1.5703125" style="320" customWidth="1"/>
    <col min="3084" max="3084" width="6.140625" style="320" customWidth="1"/>
    <col min="3085" max="3085" width="1.5703125" style="320" customWidth="1"/>
    <col min="3086" max="3086" width="6.140625" style="320" customWidth="1"/>
    <col min="3087" max="3087" width="1.5703125" style="320" customWidth="1"/>
    <col min="3088" max="3088" width="6" style="320" customWidth="1"/>
    <col min="3089" max="3089" width="1.5703125" style="320" customWidth="1"/>
    <col min="3090" max="3090" width="6" style="320" customWidth="1"/>
    <col min="3091" max="3091" width="1.5703125" style="320" customWidth="1"/>
    <col min="3092" max="3092" width="6" style="320" customWidth="1"/>
    <col min="3093" max="3093" width="1.5703125" style="320" customWidth="1"/>
    <col min="3094" max="3094" width="6" style="320" customWidth="1"/>
    <col min="3095" max="3095" width="1.5703125" style="320" customWidth="1"/>
    <col min="3096" max="3096" width="6" style="320" customWidth="1"/>
    <col min="3097" max="3097" width="1.5703125" style="320" customWidth="1"/>
    <col min="3098" max="3098" width="6" style="320" customWidth="1"/>
    <col min="3099" max="3099" width="1.5703125" style="320" customWidth="1"/>
    <col min="3100" max="3100" width="6" style="320" customWidth="1"/>
    <col min="3101" max="3101" width="1.5703125" style="320" customWidth="1"/>
    <col min="3102" max="3102" width="6" style="320" customWidth="1"/>
    <col min="3103" max="3103" width="1.5703125" style="320" customWidth="1"/>
    <col min="3104" max="3104" width="6" style="320" customWidth="1"/>
    <col min="3105" max="3105" width="1.5703125" style="320" customWidth="1"/>
    <col min="3106" max="3106" width="6" style="320" customWidth="1"/>
    <col min="3107" max="3107" width="1.5703125" style="320" customWidth="1"/>
    <col min="3108" max="3108" width="6" style="320" customWidth="1"/>
    <col min="3109" max="3109" width="1.5703125" style="320" customWidth="1"/>
    <col min="3110" max="3110" width="6" style="320" customWidth="1"/>
    <col min="3111" max="3111" width="1.5703125" style="320" customWidth="1"/>
    <col min="3112" max="3112" width="6" style="320" customWidth="1"/>
    <col min="3113" max="3113" width="1.5703125" style="320" customWidth="1"/>
    <col min="3114" max="3114" width="6" style="320" customWidth="1"/>
    <col min="3115" max="3115" width="1.5703125" style="320" customWidth="1"/>
    <col min="3116" max="3116" width="6" style="320" customWidth="1"/>
    <col min="3117" max="3117" width="1.5703125" style="320" customWidth="1"/>
    <col min="3118" max="3118" width="6" style="320" customWidth="1"/>
    <col min="3119" max="3119" width="1.5703125" style="320" customWidth="1"/>
    <col min="3120" max="3120" width="6" style="320" customWidth="1"/>
    <col min="3121" max="3121" width="1.5703125" style="320" customWidth="1"/>
    <col min="3122" max="3122" width="6" style="320" customWidth="1"/>
    <col min="3123" max="3123" width="1.5703125" style="320" customWidth="1"/>
    <col min="3124" max="3124" width="6" style="320" customWidth="1"/>
    <col min="3125" max="3126" width="1.5703125" style="320" customWidth="1"/>
    <col min="3127" max="3127" width="4.140625" style="320" customWidth="1"/>
    <col min="3128" max="3128" width="6.140625" style="320" customWidth="1"/>
    <col min="3129" max="3129" width="31" style="320" customWidth="1"/>
    <col min="3130" max="3130" width="9.140625" style="320" customWidth="1"/>
    <col min="3131" max="3131" width="4.42578125" style="320" customWidth="1"/>
    <col min="3132" max="3132" width="1.85546875" style="320" customWidth="1"/>
    <col min="3133" max="3133" width="4.42578125" style="320" customWidth="1"/>
    <col min="3134" max="3134" width="1.42578125" style="320" customWidth="1"/>
    <col min="3135" max="3135" width="4.42578125" style="320" customWidth="1"/>
    <col min="3136" max="3136" width="1.42578125" style="320" customWidth="1"/>
    <col min="3137" max="3137" width="4.42578125" style="320" customWidth="1"/>
    <col min="3138" max="3138" width="1.42578125" style="320" customWidth="1"/>
    <col min="3139" max="3139" width="4.42578125" style="320" customWidth="1"/>
    <col min="3140" max="3140" width="1.42578125" style="320" customWidth="1"/>
    <col min="3141" max="3141" width="4.42578125" style="320" customWidth="1"/>
    <col min="3142" max="3142" width="1.42578125" style="320" customWidth="1"/>
    <col min="3143" max="3143" width="4.42578125" style="320" customWidth="1"/>
    <col min="3144" max="3144" width="1.42578125" style="320" customWidth="1"/>
    <col min="3145" max="3145" width="4.42578125" style="320" customWidth="1"/>
    <col min="3146" max="3146" width="1.42578125" style="320" customWidth="1"/>
    <col min="3147" max="3147" width="4.42578125" style="320" customWidth="1"/>
    <col min="3148" max="3148" width="1.42578125" style="320" customWidth="1"/>
    <col min="3149" max="3149" width="4.42578125" style="320" customWidth="1"/>
    <col min="3150" max="3150" width="1.42578125" style="320" customWidth="1"/>
    <col min="3151" max="3151" width="4.42578125" style="320" customWidth="1"/>
    <col min="3152" max="3152" width="1.42578125" style="320" customWidth="1"/>
    <col min="3153" max="3153" width="4.42578125" style="320" customWidth="1"/>
    <col min="3154" max="3154" width="1.42578125" style="320" customWidth="1"/>
    <col min="3155" max="3155" width="4.42578125" style="320" customWidth="1"/>
    <col min="3156" max="3156" width="1.42578125" style="320" customWidth="1"/>
    <col min="3157" max="3157" width="4.42578125" style="320" customWidth="1"/>
    <col min="3158" max="3158" width="1.42578125" style="320" customWidth="1"/>
    <col min="3159" max="3159" width="4.42578125" style="320" customWidth="1"/>
    <col min="3160" max="3160" width="1.42578125" style="320" customWidth="1"/>
    <col min="3161" max="3161" width="4.42578125" style="320" customWidth="1"/>
    <col min="3162" max="3162" width="1.42578125" style="320" customWidth="1"/>
    <col min="3163" max="3163" width="4.42578125" style="320" customWidth="1"/>
    <col min="3164" max="3164" width="1.42578125" style="320" customWidth="1"/>
    <col min="3165" max="3165" width="4.42578125" style="320" customWidth="1"/>
    <col min="3166" max="3166" width="1.42578125" style="320" customWidth="1"/>
    <col min="3167" max="3167" width="4.42578125" style="320" customWidth="1"/>
    <col min="3168" max="3168" width="1.42578125" style="320" customWidth="1"/>
    <col min="3169" max="3169" width="4.42578125" style="320" customWidth="1"/>
    <col min="3170" max="3170" width="1.42578125" style="320" customWidth="1"/>
    <col min="3171" max="3171" width="4.42578125" style="320" customWidth="1"/>
    <col min="3172" max="3172" width="1.42578125" style="320" customWidth="1"/>
    <col min="3173" max="3173" width="4.42578125" style="320" customWidth="1"/>
    <col min="3174" max="3174" width="1.42578125" style="320" customWidth="1"/>
    <col min="3175" max="3175" width="4.42578125" style="320" customWidth="1"/>
    <col min="3176" max="3176" width="1.42578125" style="320" customWidth="1"/>
    <col min="3177" max="3177" width="4.42578125" style="320" customWidth="1"/>
    <col min="3178" max="3328" width="8" style="320"/>
    <col min="3329" max="3330" width="0" style="320" hidden="1" customWidth="1"/>
    <col min="3331" max="3331" width="7.140625" style="320" customWidth="1"/>
    <col min="3332" max="3332" width="34.42578125" style="320" customWidth="1"/>
    <col min="3333" max="3333" width="8.5703125" style="320" customWidth="1"/>
    <col min="3334" max="3334" width="6.85546875" style="320" customWidth="1"/>
    <col min="3335" max="3335" width="1.5703125" style="320" customWidth="1"/>
    <col min="3336" max="3336" width="6" style="320" customWidth="1"/>
    <col min="3337" max="3337" width="1.5703125" style="320" customWidth="1"/>
    <col min="3338" max="3338" width="6.140625" style="320" customWidth="1"/>
    <col min="3339" max="3339" width="1.5703125" style="320" customWidth="1"/>
    <col min="3340" max="3340" width="6.140625" style="320" customWidth="1"/>
    <col min="3341" max="3341" width="1.5703125" style="320" customWidth="1"/>
    <col min="3342" max="3342" width="6.140625" style="320" customWidth="1"/>
    <col min="3343" max="3343" width="1.5703125" style="320" customWidth="1"/>
    <col min="3344" max="3344" width="6" style="320" customWidth="1"/>
    <col min="3345" max="3345" width="1.5703125" style="320" customWidth="1"/>
    <col min="3346" max="3346" width="6" style="320" customWidth="1"/>
    <col min="3347" max="3347" width="1.5703125" style="320" customWidth="1"/>
    <col min="3348" max="3348" width="6" style="320" customWidth="1"/>
    <col min="3349" max="3349" width="1.5703125" style="320" customWidth="1"/>
    <col min="3350" max="3350" width="6" style="320" customWidth="1"/>
    <col min="3351" max="3351" width="1.5703125" style="320" customWidth="1"/>
    <col min="3352" max="3352" width="6" style="320" customWidth="1"/>
    <col min="3353" max="3353" width="1.5703125" style="320" customWidth="1"/>
    <col min="3354" max="3354" width="6" style="320" customWidth="1"/>
    <col min="3355" max="3355" width="1.5703125" style="320" customWidth="1"/>
    <col min="3356" max="3356" width="6" style="320" customWidth="1"/>
    <col min="3357" max="3357" width="1.5703125" style="320" customWidth="1"/>
    <col min="3358" max="3358" width="6" style="320" customWidth="1"/>
    <col min="3359" max="3359" width="1.5703125" style="320" customWidth="1"/>
    <col min="3360" max="3360" width="6" style="320" customWidth="1"/>
    <col min="3361" max="3361" width="1.5703125" style="320" customWidth="1"/>
    <col min="3362" max="3362" width="6" style="320" customWidth="1"/>
    <col min="3363" max="3363" width="1.5703125" style="320" customWidth="1"/>
    <col min="3364" max="3364" width="6" style="320" customWidth="1"/>
    <col min="3365" max="3365" width="1.5703125" style="320" customWidth="1"/>
    <col min="3366" max="3366" width="6" style="320" customWidth="1"/>
    <col min="3367" max="3367" width="1.5703125" style="320" customWidth="1"/>
    <col min="3368" max="3368" width="6" style="320" customWidth="1"/>
    <col min="3369" max="3369" width="1.5703125" style="320" customWidth="1"/>
    <col min="3370" max="3370" width="6" style="320" customWidth="1"/>
    <col min="3371" max="3371" width="1.5703125" style="320" customWidth="1"/>
    <col min="3372" max="3372" width="6" style="320" customWidth="1"/>
    <col min="3373" max="3373" width="1.5703125" style="320" customWidth="1"/>
    <col min="3374" max="3374" width="6" style="320" customWidth="1"/>
    <col min="3375" max="3375" width="1.5703125" style="320" customWidth="1"/>
    <col min="3376" max="3376" width="6" style="320" customWidth="1"/>
    <col min="3377" max="3377" width="1.5703125" style="320" customWidth="1"/>
    <col min="3378" max="3378" width="6" style="320" customWidth="1"/>
    <col min="3379" max="3379" width="1.5703125" style="320" customWidth="1"/>
    <col min="3380" max="3380" width="6" style="320" customWidth="1"/>
    <col min="3381" max="3382" width="1.5703125" style="320" customWidth="1"/>
    <col min="3383" max="3383" width="4.140625" style="320" customWidth="1"/>
    <col min="3384" max="3384" width="6.140625" style="320" customWidth="1"/>
    <col min="3385" max="3385" width="31" style="320" customWidth="1"/>
    <col min="3386" max="3386" width="9.140625" style="320" customWidth="1"/>
    <col min="3387" max="3387" width="4.42578125" style="320" customWidth="1"/>
    <col min="3388" max="3388" width="1.85546875" style="320" customWidth="1"/>
    <col min="3389" max="3389" width="4.42578125" style="320" customWidth="1"/>
    <col min="3390" max="3390" width="1.42578125" style="320" customWidth="1"/>
    <col min="3391" max="3391" width="4.42578125" style="320" customWidth="1"/>
    <col min="3392" max="3392" width="1.42578125" style="320" customWidth="1"/>
    <col min="3393" max="3393" width="4.42578125" style="320" customWidth="1"/>
    <col min="3394" max="3394" width="1.42578125" style="320" customWidth="1"/>
    <col min="3395" max="3395" width="4.42578125" style="320" customWidth="1"/>
    <col min="3396" max="3396" width="1.42578125" style="320" customWidth="1"/>
    <col min="3397" max="3397" width="4.42578125" style="320" customWidth="1"/>
    <col min="3398" max="3398" width="1.42578125" style="320" customWidth="1"/>
    <col min="3399" max="3399" width="4.42578125" style="320" customWidth="1"/>
    <col min="3400" max="3400" width="1.42578125" style="320" customWidth="1"/>
    <col min="3401" max="3401" width="4.42578125" style="320" customWidth="1"/>
    <col min="3402" max="3402" width="1.42578125" style="320" customWidth="1"/>
    <col min="3403" max="3403" width="4.42578125" style="320" customWidth="1"/>
    <col min="3404" max="3404" width="1.42578125" style="320" customWidth="1"/>
    <col min="3405" max="3405" width="4.42578125" style="320" customWidth="1"/>
    <col min="3406" max="3406" width="1.42578125" style="320" customWidth="1"/>
    <col min="3407" max="3407" width="4.42578125" style="320" customWidth="1"/>
    <col min="3408" max="3408" width="1.42578125" style="320" customWidth="1"/>
    <col min="3409" max="3409" width="4.42578125" style="320" customWidth="1"/>
    <col min="3410" max="3410" width="1.42578125" style="320" customWidth="1"/>
    <col min="3411" max="3411" width="4.42578125" style="320" customWidth="1"/>
    <col min="3412" max="3412" width="1.42578125" style="320" customWidth="1"/>
    <col min="3413" max="3413" width="4.42578125" style="320" customWidth="1"/>
    <col min="3414" max="3414" width="1.42578125" style="320" customWidth="1"/>
    <col min="3415" max="3415" width="4.42578125" style="320" customWidth="1"/>
    <col min="3416" max="3416" width="1.42578125" style="320" customWidth="1"/>
    <col min="3417" max="3417" width="4.42578125" style="320" customWidth="1"/>
    <col min="3418" max="3418" width="1.42578125" style="320" customWidth="1"/>
    <col min="3419" max="3419" width="4.42578125" style="320" customWidth="1"/>
    <col min="3420" max="3420" width="1.42578125" style="320" customWidth="1"/>
    <col min="3421" max="3421" width="4.42578125" style="320" customWidth="1"/>
    <col min="3422" max="3422" width="1.42578125" style="320" customWidth="1"/>
    <col min="3423" max="3423" width="4.42578125" style="320" customWidth="1"/>
    <col min="3424" max="3424" width="1.42578125" style="320" customWidth="1"/>
    <col min="3425" max="3425" width="4.42578125" style="320" customWidth="1"/>
    <col min="3426" max="3426" width="1.42578125" style="320" customWidth="1"/>
    <col min="3427" max="3427" width="4.42578125" style="320" customWidth="1"/>
    <col min="3428" max="3428" width="1.42578125" style="320" customWidth="1"/>
    <col min="3429" max="3429" width="4.42578125" style="320" customWidth="1"/>
    <col min="3430" max="3430" width="1.42578125" style="320" customWidth="1"/>
    <col min="3431" max="3431" width="4.42578125" style="320" customWidth="1"/>
    <col min="3432" max="3432" width="1.42578125" style="320" customWidth="1"/>
    <col min="3433" max="3433" width="4.42578125" style="320" customWidth="1"/>
    <col min="3434" max="3584" width="8" style="320"/>
    <col min="3585" max="3586" width="0" style="320" hidden="1" customWidth="1"/>
    <col min="3587" max="3587" width="7.140625" style="320" customWidth="1"/>
    <col min="3588" max="3588" width="34.42578125" style="320" customWidth="1"/>
    <col min="3589" max="3589" width="8.5703125" style="320" customWidth="1"/>
    <col min="3590" max="3590" width="6.85546875" style="320" customWidth="1"/>
    <col min="3591" max="3591" width="1.5703125" style="320" customWidth="1"/>
    <col min="3592" max="3592" width="6" style="320" customWidth="1"/>
    <col min="3593" max="3593" width="1.5703125" style="320" customWidth="1"/>
    <col min="3594" max="3594" width="6.140625" style="320" customWidth="1"/>
    <col min="3595" max="3595" width="1.5703125" style="320" customWidth="1"/>
    <col min="3596" max="3596" width="6.140625" style="320" customWidth="1"/>
    <col min="3597" max="3597" width="1.5703125" style="320" customWidth="1"/>
    <col min="3598" max="3598" width="6.140625" style="320" customWidth="1"/>
    <col min="3599" max="3599" width="1.5703125" style="320" customWidth="1"/>
    <col min="3600" max="3600" width="6" style="320" customWidth="1"/>
    <col min="3601" max="3601" width="1.5703125" style="320" customWidth="1"/>
    <col min="3602" max="3602" width="6" style="320" customWidth="1"/>
    <col min="3603" max="3603" width="1.5703125" style="320" customWidth="1"/>
    <col min="3604" max="3604" width="6" style="320" customWidth="1"/>
    <col min="3605" max="3605" width="1.5703125" style="320" customWidth="1"/>
    <col min="3606" max="3606" width="6" style="320" customWidth="1"/>
    <col min="3607" max="3607" width="1.5703125" style="320" customWidth="1"/>
    <col min="3608" max="3608" width="6" style="320" customWidth="1"/>
    <col min="3609" max="3609" width="1.5703125" style="320" customWidth="1"/>
    <col min="3610" max="3610" width="6" style="320" customWidth="1"/>
    <col min="3611" max="3611" width="1.5703125" style="320" customWidth="1"/>
    <col min="3612" max="3612" width="6" style="320" customWidth="1"/>
    <col min="3613" max="3613" width="1.5703125" style="320" customWidth="1"/>
    <col min="3614" max="3614" width="6" style="320" customWidth="1"/>
    <col min="3615" max="3615" width="1.5703125" style="320" customWidth="1"/>
    <col min="3616" max="3616" width="6" style="320" customWidth="1"/>
    <col min="3617" max="3617" width="1.5703125" style="320" customWidth="1"/>
    <col min="3618" max="3618" width="6" style="320" customWidth="1"/>
    <col min="3619" max="3619" width="1.5703125" style="320" customWidth="1"/>
    <col min="3620" max="3620" width="6" style="320" customWidth="1"/>
    <col min="3621" max="3621" width="1.5703125" style="320" customWidth="1"/>
    <col min="3622" max="3622" width="6" style="320" customWidth="1"/>
    <col min="3623" max="3623" width="1.5703125" style="320" customWidth="1"/>
    <col min="3624" max="3624" width="6" style="320" customWidth="1"/>
    <col min="3625" max="3625" width="1.5703125" style="320" customWidth="1"/>
    <col min="3626" max="3626" width="6" style="320" customWidth="1"/>
    <col min="3627" max="3627" width="1.5703125" style="320" customWidth="1"/>
    <col min="3628" max="3628" width="6" style="320" customWidth="1"/>
    <col min="3629" max="3629" width="1.5703125" style="320" customWidth="1"/>
    <col min="3630" max="3630" width="6" style="320" customWidth="1"/>
    <col min="3631" max="3631" width="1.5703125" style="320" customWidth="1"/>
    <col min="3632" max="3632" width="6" style="320" customWidth="1"/>
    <col min="3633" max="3633" width="1.5703125" style="320" customWidth="1"/>
    <col min="3634" max="3634" width="6" style="320" customWidth="1"/>
    <col min="3635" max="3635" width="1.5703125" style="320" customWidth="1"/>
    <col min="3636" max="3636" width="6" style="320" customWidth="1"/>
    <col min="3637" max="3638" width="1.5703125" style="320" customWidth="1"/>
    <col min="3639" max="3639" width="4.140625" style="320" customWidth="1"/>
    <col min="3640" max="3640" width="6.140625" style="320" customWidth="1"/>
    <col min="3641" max="3641" width="31" style="320" customWidth="1"/>
    <col min="3642" max="3642" width="9.140625" style="320" customWidth="1"/>
    <col min="3643" max="3643" width="4.42578125" style="320" customWidth="1"/>
    <col min="3644" max="3644" width="1.85546875" style="320" customWidth="1"/>
    <col min="3645" max="3645" width="4.42578125" style="320" customWidth="1"/>
    <col min="3646" max="3646" width="1.42578125" style="320" customWidth="1"/>
    <col min="3647" max="3647" width="4.42578125" style="320" customWidth="1"/>
    <col min="3648" max="3648" width="1.42578125" style="320" customWidth="1"/>
    <col min="3649" max="3649" width="4.42578125" style="320" customWidth="1"/>
    <col min="3650" max="3650" width="1.42578125" style="320" customWidth="1"/>
    <col min="3651" max="3651" width="4.42578125" style="320" customWidth="1"/>
    <col min="3652" max="3652" width="1.42578125" style="320" customWidth="1"/>
    <col min="3653" max="3653" width="4.42578125" style="320" customWidth="1"/>
    <col min="3654" max="3654" width="1.42578125" style="320" customWidth="1"/>
    <col min="3655" max="3655" width="4.42578125" style="320" customWidth="1"/>
    <col min="3656" max="3656" width="1.42578125" style="320" customWidth="1"/>
    <col min="3657" max="3657" width="4.42578125" style="320" customWidth="1"/>
    <col min="3658" max="3658" width="1.42578125" style="320" customWidth="1"/>
    <col min="3659" max="3659" width="4.42578125" style="320" customWidth="1"/>
    <col min="3660" max="3660" width="1.42578125" style="320" customWidth="1"/>
    <col min="3661" max="3661" width="4.42578125" style="320" customWidth="1"/>
    <col min="3662" max="3662" width="1.42578125" style="320" customWidth="1"/>
    <col min="3663" max="3663" width="4.42578125" style="320" customWidth="1"/>
    <col min="3664" max="3664" width="1.42578125" style="320" customWidth="1"/>
    <col min="3665" max="3665" width="4.42578125" style="320" customWidth="1"/>
    <col min="3666" max="3666" width="1.42578125" style="320" customWidth="1"/>
    <col min="3667" max="3667" width="4.42578125" style="320" customWidth="1"/>
    <col min="3668" max="3668" width="1.42578125" style="320" customWidth="1"/>
    <col min="3669" max="3669" width="4.42578125" style="320" customWidth="1"/>
    <col min="3670" max="3670" width="1.42578125" style="320" customWidth="1"/>
    <col min="3671" max="3671" width="4.42578125" style="320" customWidth="1"/>
    <col min="3672" max="3672" width="1.42578125" style="320" customWidth="1"/>
    <col min="3673" max="3673" width="4.42578125" style="320" customWidth="1"/>
    <col min="3674" max="3674" width="1.42578125" style="320" customWidth="1"/>
    <col min="3675" max="3675" width="4.42578125" style="320" customWidth="1"/>
    <col min="3676" max="3676" width="1.42578125" style="320" customWidth="1"/>
    <col min="3677" max="3677" width="4.42578125" style="320" customWidth="1"/>
    <col min="3678" max="3678" width="1.42578125" style="320" customWidth="1"/>
    <col min="3679" max="3679" width="4.42578125" style="320" customWidth="1"/>
    <col min="3680" max="3680" width="1.42578125" style="320" customWidth="1"/>
    <col min="3681" max="3681" width="4.42578125" style="320" customWidth="1"/>
    <col min="3682" max="3682" width="1.42578125" style="320" customWidth="1"/>
    <col min="3683" max="3683" width="4.42578125" style="320" customWidth="1"/>
    <col min="3684" max="3684" width="1.42578125" style="320" customWidth="1"/>
    <col min="3685" max="3685" width="4.42578125" style="320" customWidth="1"/>
    <col min="3686" max="3686" width="1.42578125" style="320" customWidth="1"/>
    <col min="3687" max="3687" width="4.42578125" style="320" customWidth="1"/>
    <col min="3688" max="3688" width="1.42578125" style="320" customWidth="1"/>
    <col min="3689" max="3689" width="4.42578125" style="320" customWidth="1"/>
    <col min="3690" max="3840" width="8" style="320"/>
    <col min="3841" max="3842" width="0" style="320" hidden="1" customWidth="1"/>
    <col min="3843" max="3843" width="7.140625" style="320" customWidth="1"/>
    <col min="3844" max="3844" width="34.42578125" style="320" customWidth="1"/>
    <col min="3845" max="3845" width="8.5703125" style="320" customWidth="1"/>
    <col min="3846" max="3846" width="6.85546875" style="320" customWidth="1"/>
    <col min="3847" max="3847" width="1.5703125" style="320" customWidth="1"/>
    <col min="3848" max="3848" width="6" style="320" customWidth="1"/>
    <col min="3849" max="3849" width="1.5703125" style="320" customWidth="1"/>
    <col min="3850" max="3850" width="6.140625" style="320" customWidth="1"/>
    <col min="3851" max="3851" width="1.5703125" style="320" customWidth="1"/>
    <col min="3852" max="3852" width="6.140625" style="320" customWidth="1"/>
    <col min="3853" max="3853" width="1.5703125" style="320" customWidth="1"/>
    <col min="3854" max="3854" width="6.140625" style="320" customWidth="1"/>
    <col min="3855" max="3855" width="1.5703125" style="320" customWidth="1"/>
    <col min="3856" max="3856" width="6" style="320" customWidth="1"/>
    <col min="3857" max="3857" width="1.5703125" style="320" customWidth="1"/>
    <col min="3858" max="3858" width="6" style="320" customWidth="1"/>
    <col min="3859" max="3859" width="1.5703125" style="320" customWidth="1"/>
    <col min="3860" max="3860" width="6" style="320" customWidth="1"/>
    <col min="3861" max="3861" width="1.5703125" style="320" customWidth="1"/>
    <col min="3862" max="3862" width="6" style="320" customWidth="1"/>
    <col min="3863" max="3863" width="1.5703125" style="320" customWidth="1"/>
    <col min="3864" max="3864" width="6" style="320" customWidth="1"/>
    <col min="3865" max="3865" width="1.5703125" style="320" customWidth="1"/>
    <col min="3866" max="3866" width="6" style="320" customWidth="1"/>
    <col min="3867" max="3867" width="1.5703125" style="320" customWidth="1"/>
    <col min="3868" max="3868" width="6" style="320" customWidth="1"/>
    <col min="3869" max="3869" width="1.5703125" style="320" customWidth="1"/>
    <col min="3870" max="3870" width="6" style="320" customWidth="1"/>
    <col min="3871" max="3871" width="1.5703125" style="320" customWidth="1"/>
    <col min="3872" max="3872" width="6" style="320" customWidth="1"/>
    <col min="3873" max="3873" width="1.5703125" style="320" customWidth="1"/>
    <col min="3874" max="3874" width="6" style="320" customWidth="1"/>
    <col min="3875" max="3875" width="1.5703125" style="320" customWidth="1"/>
    <col min="3876" max="3876" width="6" style="320" customWidth="1"/>
    <col min="3877" max="3877" width="1.5703125" style="320" customWidth="1"/>
    <col min="3878" max="3878" width="6" style="320" customWidth="1"/>
    <col min="3879" max="3879" width="1.5703125" style="320" customWidth="1"/>
    <col min="3880" max="3880" width="6" style="320" customWidth="1"/>
    <col min="3881" max="3881" width="1.5703125" style="320" customWidth="1"/>
    <col min="3882" max="3882" width="6" style="320" customWidth="1"/>
    <col min="3883" max="3883" width="1.5703125" style="320" customWidth="1"/>
    <col min="3884" max="3884" width="6" style="320" customWidth="1"/>
    <col min="3885" max="3885" width="1.5703125" style="320" customWidth="1"/>
    <col min="3886" max="3886" width="6" style="320" customWidth="1"/>
    <col min="3887" max="3887" width="1.5703125" style="320" customWidth="1"/>
    <col min="3888" max="3888" width="6" style="320" customWidth="1"/>
    <col min="3889" max="3889" width="1.5703125" style="320" customWidth="1"/>
    <col min="3890" max="3890" width="6" style="320" customWidth="1"/>
    <col min="3891" max="3891" width="1.5703125" style="320" customWidth="1"/>
    <col min="3892" max="3892" width="6" style="320" customWidth="1"/>
    <col min="3893" max="3894" width="1.5703125" style="320" customWidth="1"/>
    <col min="3895" max="3895" width="4.140625" style="320" customWidth="1"/>
    <col min="3896" max="3896" width="6.140625" style="320" customWidth="1"/>
    <col min="3897" max="3897" width="31" style="320" customWidth="1"/>
    <col min="3898" max="3898" width="9.140625" style="320" customWidth="1"/>
    <col min="3899" max="3899" width="4.42578125" style="320" customWidth="1"/>
    <col min="3900" max="3900" width="1.85546875" style="320" customWidth="1"/>
    <col min="3901" max="3901" width="4.42578125" style="320" customWidth="1"/>
    <col min="3902" max="3902" width="1.42578125" style="320" customWidth="1"/>
    <col min="3903" max="3903" width="4.42578125" style="320" customWidth="1"/>
    <col min="3904" max="3904" width="1.42578125" style="320" customWidth="1"/>
    <col min="3905" max="3905" width="4.42578125" style="320" customWidth="1"/>
    <col min="3906" max="3906" width="1.42578125" style="320" customWidth="1"/>
    <col min="3907" max="3907" width="4.42578125" style="320" customWidth="1"/>
    <col min="3908" max="3908" width="1.42578125" style="320" customWidth="1"/>
    <col min="3909" max="3909" width="4.42578125" style="320" customWidth="1"/>
    <col min="3910" max="3910" width="1.42578125" style="320" customWidth="1"/>
    <col min="3911" max="3911" width="4.42578125" style="320" customWidth="1"/>
    <col min="3912" max="3912" width="1.42578125" style="320" customWidth="1"/>
    <col min="3913" max="3913" width="4.42578125" style="320" customWidth="1"/>
    <col min="3914" max="3914" width="1.42578125" style="320" customWidth="1"/>
    <col min="3915" max="3915" width="4.42578125" style="320" customWidth="1"/>
    <col min="3916" max="3916" width="1.42578125" style="320" customWidth="1"/>
    <col min="3917" max="3917" width="4.42578125" style="320" customWidth="1"/>
    <col min="3918" max="3918" width="1.42578125" style="320" customWidth="1"/>
    <col min="3919" max="3919" width="4.42578125" style="320" customWidth="1"/>
    <col min="3920" max="3920" width="1.42578125" style="320" customWidth="1"/>
    <col min="3921" max="3921" width="4.42578125" style="320" customWidth="1"/>
    <col min="3922" max="3922" width="1.42578125" style="320" customWidth="1"/>
    <col min="3923" max="3923" width="4.42578125" style="320" customWidth="1"/>
    <col min="3924" max="3924" width="1.42578125" style="320" customWidth="1"/>
    <col min="3925" max="3925" width="4.42578125" style="320" customWidth="1"/>
    <col min="3926" max="3926" width="1.42578125" style="320" customWidth="1"/>
    <col min="3927" max="3927" width="4.42578125" style="320" customWidth="1"/>
    <col min="3928" max="3928" width="1.42578125" style="320" customWidth="1"/>
    <col min="3929" max="3929" width="4.42578125" style="320" customWidth="1"/>
    <col min="3930" max="3930" width="1.42578125" style="320" customWidth="1"/>
    <col min="3931" max="3931" width="4.42578125" style="320" customWidth="1"/>
    <col min="3932" max="3932" width="1.42578125" style="320" customWidth="1"/>
    <col min="3933" max="3933" width="4.42578125" style="320" customWidth="1"/>
    <col min="3934" max="3934" width="1.42578125" style="320" customWidth="1"/>
    <col min="3935" max="3935" width="4.42578125" style="320" customWidth="1"/>
    <col min="3936" max="3936" width="1.42578125" style="320" customWidth="1"/>
    <col min="3937" max="3937" width="4.42578125" style="320" customWidth="1"/>
    <col min="3938" max="3938" width="1.42578125" style="320" customWidth="1"/>
    <col min="3939" max="3939" width="4.42578125" style="320" customWidth="1"/>
    <col min="3940" max="3940" width="1.42578125" style="320" customWidth="1"/>
    <col min="3941" max="3941" width="4.42578125" style="320" customWidth="1"/>
    <col min="3942" max="3942" width="1.42578125" style="320" customWidth="1"/>
    <col min="3943" max="3943" width="4.42578125" style="320" customWidth="1"/>
    <col min="3944" max="3944" width="1.42578125" style="320" customWidth="1"/>
    <col min="3945" max="3945" width="4.42578125" style="320" customWidth="1"/>
    <col min="3946" max="4096" width="8" style="320"/>
    <col min="4097" max="4098" width="0" style="320" hidden="1" customWidth="1"/>
    <col min="4099" max="4099" width="7.140625" style="320" customWidth="1"/>
    <col min="4100" max="4100" width="34.42578125" style="320" customWidth="1"/>
    <col min="4101" max="4101" width="8.5703125" style="320" customWidth="1"/>
    <col min="4102" max="4102" width="6.85546875" style="320" customWidth="1"/>
    <col min="4103" max="4103" width="1.5703125" style="320" customWidth="1"/>
    <col min="4104" max="4104" width="6" style="320" customWidth="1"/>
    <col min="4105" max="4105" width="1.5703125" style="320" customWidth="1"/>
    <col min="4106" max="4106" width="6.140625" style="320" customWidth="1"/>
    <col min="4107" max="4107" width="1.5703125" style="320" customWidth="1"/>
    <col min="4108" max="4108" width="6.140625" style="320" customWidth="1"/>
    <col min="4109" max="4109" width="1.5703125" style="320" customWidth="1"/>
    <col min="4110" max="4110" width="6.140625" style="320" customWidth="1"/>
    <col min="4111" max="4111" width="1.5703125" style="320" customWidth="1"/>
    <col min="4112" max="4112" width="6" style="320" customWidth="1"/>
    <col min="4113" max="4113" width="1.5703125" style="320" customWidth="1"/>
    <col min="4114" max="4114" width="6" style="320" customWidth="1"/>
    <col min="4115" max="4115" width="1.5703125" style="320" customWidth="1"/>
    <col min="4116" max="4116" width="6" style="320" customWidth="1"/>
    <col min="4117" max="4117" width="1.5703125" style="320" customWidth="1"/>
    <col min="4118" max="4118" width="6" style="320" customWidth="1"/>
    <col min="4119" max="4119" width="1.5703125" style="320" customWidth="1"/>
    <col min="4120" max="4120" width="6" style="320" customWidth="1"/>
    <col min="4121" max="4121" width="1.5703125" style="320" customWidth="1"/>
    <col min="4122" max="4122" width="6" style="320" customWidth="1"/>
    <col min="4123" max="4123" width="1.5703125" style="320" customWidth="1"/>
    <col min="4124" max="4124" width="6" style="320" customWidth="1"/>
    <col min="4125" max="4125" width="1.5703125" style="320" customWidth="1"/>
    <col min="4126" max="4126" width="6" style="320" customWidth="1"/>
    <col min="4127" max="4127" width="1.5703125" style="320" customWidth="1"/>
    <col min="4128" max="4128" width="6" style="320" customWidth="1"/>
    <col min="4129" max="4129" width="1.5703125" style="320" customWidth="1"/>
    <col min="4130" max="4130" width="6" style="320" customWidth="1"/>
    <col min="4131" max="4131" width="1.5703125" style="320" customWidth="1"/>
    <col min="4132" max="4132" width="6" style="320" customWidth="1"/>
    <col min="4133" max="4133" width="1.5703125" style="320" customWidth="1"/>
    <col min="4134" max="4134" width="6" style="320" customWidth="1"/>
    <col min="4135" max="4135" width="1.5703125" style="320" customWidth="1"/>
    <col min="4136" max="4136" width="6" style="320" customWidth="1"/>
    <col min="4137" max="4137" width="1.5703125" style="320" customWidth="1"/>
    <col min="4138" max="4138" width="6" style="320" customWidth="1"/>
    <col min="4139" max="4139" width="1.5703125" style="320" customWidth="1"/>
    <col min="4140" max="4140" width="6" style="320" customWidth="1"/>
    <col min="4141" max="4141" width="1.5703125" style="320" customWidth="1"/>
    <col min="4142" max="4142" width="6" style="320" customWidth="1"/>
    <col min="4143" max="4143" width="1.5703125" style="320" customWidth="1"/>
    <col min="4144" max="4144" width="6" style="320" customWidth="1"/>
    <col min="4145" max="4145" width="1.5703125" style="320" customWidth="1"/>
    <col min="4146" max="4146" width="6" style="320" customWidth="1"/>
    <col min="4147" max="4147" width="1.5703125" style="320" customWidth="1"/>
    <col min="4148" max="4148" width="6" style="320" customWidth="1"/>
    <col min="4149" max="4150" width="1.5703125" style="320" customWidth="1"/>
    <col min="4151" max="4151" width="4.140625" style="320" customWidth="1"/>
    <col min="4152" max="4152" width="6.140625" style="320" customWidth="1"/>
    <col min="4153" max="4153" width="31" style="320" customWidth="1"/>
    <col min="4154" max="4154" width="9.140625" style="320" customWidth="1"/>
    <col min="4155" max="4155" width="4.42578125" style="320" customWidth="1"/>
    <col min="4156" max="4156" width="1.85546875" style="320" customWidth="1"/>
    <col min="4157" max="4157" width="4.42578125" style="320" customWidth="1"/>
    <col min="4158" max="4158" width="1.42578125" style="320" customWidth="1"/>
    <col min="4159" max="4159" width="4.42578125" style="320" customWidth="1"/>
    <col min="4160" max="4160" width="1.42578125" style="320" customWidth="1"/>
    <col min="4161" max="4161" width="4.42578125" style="320" customWidth="1"/>
    <col min="4162" max="4162" width="1.42578125" style="320" customWidth="1"/>
    <col min="4163" max="4163" width="4.42578125" style="320" customWidth="1"/>
    <col min="4164" max="4164" width="1.42578125" style="320" customWidth="1"/>
    <col min="4165" max="4165" width="4.42578125" style="320" customWidth="1"/>
    <col min="4166" max="4166" width="1.42578125" style="320" customWidth="1"/>
    <col min="4167" max="4167" width="4.42578125" style="320" customWidth="1"/>
    <col min="4168" max="4168" width="1.42578125" style="320" customWidth="1"/>
    <col min="4169" max="4169" width="4.42578125" style="320" customWidth="1"/>
    <col min="4170" max="4170" width="1.42578125" style="320" customWidth="1"/>
    <col min="4171" max="4171" width="4.42578125" style="320" customWidth="1"/>
    <col min="4172" max="4172" width="1.42578125" style="320" customWidth="1"/>
    <col min="4173" max="4173" width="4.42578125" style="320" customWidth="1"/>
    <col min="4174" max="4174" width="1.42578125" style="320" customWidth="1"/>
    <col min="4175" max="4175" width="4.42578125" style="320" customWidth="1"/>
    <col min="4176" max="4176" width="1.42578125" style="320" customWidth="1"/>
    <col min="4177" max="4177" width="4.42578125" style="320" customWidth="1"/>
    <col min="4178" max="4178" width="1.42578125" style="320" customWidth="1"/>
    <col min="4179" max="4179" width="4.42578125" style="320" customWidth="1"/>
    <col min="4180" max="4180" width="1.42578125" style="320" customWidth="1"/>
    <col min="4181" max="4181" width="4.42578125" style="320" customWidth="1"/>
    <col min="4182" max="4182" width="1.42578125" style="320" customWidth="1"/>
    <col min="4183" max="4183" width="4.42578125" style="320" customWidth="1"/>
    <col min="4184" max="4184" width="1.42578125" style="320" customWidth="1"/>
    <col min="4185" max="4185" width="4.42578125" style="320" customWidth="1"/>
    <col min="4186" max="4186" width="1.42578125" style="320" customWidth="1"/>
    <col min="4187" max="4187" width="4.42578125" style="320" customWidth="1"/>
    <col min="4188" max="4188" width="1.42578125" style="320" customWidth="1"/>
    <col min="4189" max="4189" width="4.42578125" style="320" customWidth="1"/>
    <col min="4190" max="4190" width="1.42578125" style="320" customWidth="1"/>
    <col min="4191" max="4191" width="4.42578125" style="320" customWidth="1"/>
    <col min="4192" max="4192" width="1.42578125" style="320" customWidth="1"/>
    <col min="4193" max="4193" width="4.42578125" style="320" customWidth="1"/>
    <col min="4194" max="4194" width="1.42578125" style="320" customWidth="1"/>
    <col min="4195" max="4195" width="4.42578125" style="320" customWidth="1"/>
    <col min="4196" max="4196" width="1.42578125" style="320" customWidth="1"/>
    <col min="4197" max="4197" width="4.42578125" style="320" customWidth="1"/>
    <col min="4198" max="4198" width="1.42578125" style="320" customWidth="1"/>
    <col min="4199" max="4199" width="4.42578125" style="320" customWidth="1"/>
    <col min="4200" max="4200" width="1.42578125" style="320" customWidth="1"/>
    <col min="4201" max="4201" width="4.42578125" style="320" customWidth="1"/>
    <col min="4202" max="4352" width="8" style="320"/>
    <col min="4353" max="4354" width="0" style="320" hidden="1" customWidth="1"/>
    <col min="4355" max="4355" width="7.140625" style="320" customWidth="1"/>
    <col min="4356" max="4356" width="34.42578125" style="320" customWidth="1"/>
    <col min="4357" max="4357" width="8.5703125" style="320" customWidth="1"/>
    <col min="4358" max="4358" width="6.85546875" style="320" customWidth="1"/>
    <col min="4359" max="4359" width="1.5703125" style="320" customWidth="1"/>
    <col min="4360" max="4360" width="6" style="320" customWidth="1"/>
    <col min="4361" max="4361" width="1.5703125" style="320" customWidth="1"/>
    <col min="4362" max="4362" width="6.140625" style="320" customWidth="1"/>
    <col min="4363" max="4363" width="1.5703125" style="320" customWidth="1"/>
    <col min="4364" max="4364" width="6.140625" style="320" customWidth="1"/>
    <col min="4365" max="4365" width="1.5703125" style="320" customWidth="1"/>
    <col min="4366" max="4366" width="6.140625" style="320" customWidth="1"/>
    <col min="4367" max="4367" width="1.5703125" style="320" customWidth="1"/>
    <col min="4368" max="4368" width="6" style="320" customWidth="1"/>
    <col min="4369" max="4369" width="1.5703125" style="320" customWidth="1"/>
    <col min="4370" max="4370" width="6" style="320" customWidth="1"/>
    <col min="4371" max="4371" width="1.5703125" style="320" customWidth="1"/>
    <col min="4372" max="4372" width="6" style="320" customWidth="1"/>
    <col min="4373" max="4373" width="1.5703125" style="320" customWidth="1"/>
    <col min="4374" max="4374" width="6" style="320" customWidth="1"/>
    <col min="4375" max="4375" width="1.5703125" style="320" customWidth="1"/>
    <col min="4376" max="4376" width="6" style="320" customWidth="1"/>
    <col min="4377" max="4377" width="1.5703125" style="320" customWidth="1"/>
    <col min="4378" max="4378" width="6" style="320" customWidth="1"/>
    <col min="4379" max="4379" width="1.5703125" style="320" customWidth="1"/>
    <col min="4380" max="4380" width="6" style="320" customWidth="1"/>
    <col min="4381" max="4381" width="1.5703125" style="320" customWidth="1"/>
    <col min="4382" max="4382" width="6" style="320" customWidth="1"/>
    <col min="4383" max="4383" width="1.5703125" style="320" customWidth="1"/>
    <col min="4384" max="4384" width="6" style="320" customWidth="1"/>
    <col min="4385" max="4385" width="1.5703125" style="320" customWidth="1"/>
    <col min="4386" max="4386" width="6" style="320" customWidth="1"/>
    <col min="4387" max="4387" width="1.5703125" style="320" customWidth="1"/>
    <col min="4388" max="4388" width="6" style="320" customWidth="1"/>
    <col min="4389" max="4389" width="1.5703125" style="320" customWidth="1"/>
    <col min="4390" max="4390" width="6" style="320" customWidth="1"/>
    <col min="4391" max="4391" width="1.5703125" style="320" customWidth="1"/>
    <col min="4392" max="4392" width="6" style="320" customWidth="1"/>
    <col min="4393" max="4393" width="1.5703125" style="320" customWidth="1"/>
    <col min="4394" max="4394" width="6" style="320" customWidth="1"/>
    <col min="4395" max="4395" width="1.5703125" style="320" customWidth="1"/>
    <col min="4396" max="4396" width="6" style="320" customWidth="1"/>
    <col min="4397" max="4397" width="1.5703125" style="320" customWidth="1"/>
    <col min="4398" max="4398" width="6" style="320" customWidth="1"/>
    <col min="4399" max="4399" width="1.5703125" style="320" customWidth="1"/>
    <col min="4400" max="4400" width="6" style="320" customWidth="1"/>
    <col min="4401" max="4401" width="1.5703125" style="320" customWidth="1"/>
    <col min="4402" max="4402" width="6" style="320" customWidth="1"/>
    <col min="4403" max="4403" width="1.5703125" style="320" customWidth="1"/>
    <col min="4404" max="4404" width="6" style="320" customWidth="1"/>
    <col min="4405" max="4406" width="1.5703125" style="320" customWidth="1"/>
    <col min="4407" max="4407" width="4.140625" style="320" customWidth="1"/>
    <col min="4408" max="4408" width="6.140625" style="320" customWidth="1"/>
    <col min="4409" max="4409" width="31" style="320" customWidth="1"/>
    <col min="4410" max="4410" width="9.140625" style="320" customWidth="1"/>
    <col min="4411" max="4411" width="4.42578125" style="320" customWidth="1"/>
    <col min="4412" max="4412" width="1.85546875" style="320" customWidth="1"/>
    <col min="4413" max="4413" width="4.42578125" style="320" customWidth="1"/>
    <col min="4414" max="4414" width="1.42578125" style="320" customWidth="1"/>
    <col min="4415" max="4415" width="4.42578125" style="320" customWidth="1"/>
    <col min="4416" max="4416" width="1.42578125" style="320" customWidth="1"/>
    <col min="4417" max="4417" width="4.42578125" style="320" customWidth="1"/>
    <col min="4418" max="4418" width="1.42578125" style="320" customWidth="1"/>
    <col min="4419" max="4419" width="4.42578125" style="320" customWidth="1"/>
    <col min="4420" max="4420" width="1.42578125" style="320" customWidth="1"/>
    <col min="4421" max="4421" width="4.42578125" style="320" customWidth="1"/>
    <col min="4422" max="4422" width="1.42578125" style="320" customWidth="1"/>
    <col min="4423" max="4423" width="4.42578125" style="320" customWidth="1"/>
    <col min="4424" max="4424" width="1.42578125" style="320" customWidth="1"/>
    <col min="4425" max="4425" width="4.42578125" style="320" customWidth="1"/>
    <col min="4426" max="4426" width="1.42578125" style="320" customWidth="1"/>
    <col min="4427" max="4427" width="4.42578125" style="320" customWidth="1"/>
    <col min="4428" max="4428" width="1.42578125" style="320" customWidth="1"/>
    <col min="4429" max="4429" width="4.42578125" style="320" customWidth="1"/>
    <col min="4430" max="4430" width="1.42578125" style="320" customWidth="1"/>
    <col min="4431" max="4431" width="4.42578125" style="320" customWidth="1"/>
    <col min="4432" max="4432" width="1.42578125" style="320" customWidth="1"/>
    <col min="4433" max="4433" width="4.42578125" style="320" customWidth="1"/>
    <col min="4434" max="4434" width="1.42578125" style="320" customWidth="1"/>
    <col min="4435" max="4435" width="4.42578125" style="320" customWidth="1"/>
    <col min="4436" max="4436" width="1.42578125" style="320" customWidth="1"/>
    <col min="4437" max="4437" width="4.42578125" style="320" customWidth="1"/>
    <col min="4438" max="4438" width="1.42578125" style="320" customWidth="1"/>
    <col min="4439" max="4439" width="4.42578125" style="320" customWidth="1"/>
    <col min="4440" max="4440" width="1.42578125" style="320" customWidth="1"/>
    <col min="4441" max="4441" width="4.42578125" style="320" customWidth="1"/>
    <col min="4442" max="4442" width="1.42578125" style="320" customWidth="1"/>
    <col min="4443" max="4443" width="4.42578125" style="320" customWidth="1"/>
    <col min="4444" max="4444" width="1.42578125" style="320" customWidth="1"/>
    <col min="4445" max="4445" width="4.42578125" style="320" customWidth="1"/>
    <col min="4446" max="4446" width="1.42578125" style="320" customWidth="1"/>
    <col min="4447" max="4447" width="4.42578125" style="320" customWidth="1"/>
    <col min="4448" max="4448" width="1.42578125" style="320" customWidth="1"/>
    <col min="4449" max="4449" width="4.42578125" style="320" customWidth="1"/>
    <col min="4450" max="4450" width="1.42578125" style="320" customWidth="1"/>
    <col min="4451" max="4451" width="4.42578125" style="320" customWidth="1"/>
    <col min="4452" max="4452" width="1.42578125" style="320" customWidth="1"/>
    <col min="4453" max="4453" width="4.42578125" style="320" customWidth="1"/>
    <col min="4454" max="4454" width="1.42578125" style="320" customWidth="1"/>
    <col min="4455" max="4455" width="4.42578125" style="320" customWidth="1"/>
    <col min="4456" max="4456" width="1.42578125" style="320" customWidth="1"/>
    <col min="4457" max="4457" width="4.42578125" style="320" customWidth="1"/>
    <col min="4458" max="4608" width="8" style="320"/>
    <col min="4609" max="4610" width="0" style="320" hidden="1" customWidth="1"/>
    <col min="4611" max="4611" width="7.140625" style="320" customWidth="1"/>
    <col min="4612" max="4612" width="34.42578125" style="320" customWidth="1"/>
    <col min="4613" max="4613" width="8.5703125" style="320" customWidth="1"/>
    <col min="4614" max="4614" width="6.85546875" style="320" customWidth="1"/>
    <col min="4615" max="4615" width="1.5703125" style="320" customWidth="1"/>
    <col min="4616" max="4616" width="6" style="320" customWidth="1"/>
    <col min="4617" max="4617" width="1.5703125" style="320" customWidth="1"/>
    <col min="4618" max="4618" width="6.140625" style="320" customWidth="1"/>
    <col min="4619" max="4619" width="1.5703125" style="320" customWidth="1"/>
    <col min="4620" max="4620" width="6.140625" style="320" customWidth="1"/>
    <col min="4621" max="4621" width="1.5703125" style="320" customWidth="1"/>
    <col min="4622" max="4622" width="6.140625" style="320" customWidth="1"/>
    <col min="4623" max="4623" width="1.5703125" style="320" customWidth="1"/>
    <col min="4624" max="4624" width="6" style="320" customWidth="1"/>
    <col min="4625" max="4625" width="1.5703125" style="320" customWidth="1"/>
    <col min="4626" max="4626" width="6" style="320" customWidth="1"/>
    <col min="4627" max="4627" width="1.5703125" style="320" customWidth="1"/>
    <col min="4628" max="4628" width="6" style="320" customWidth="1"/>
    <col min="4629" max="4629" width="1.5703125" style="320" customWidth="1"/>
    <col min="4630" max="4630" width="6" style="320" customWidth="1"/>
    <col min="4631" max="4631" width="1.5703125" style="320" customWidth="1"/>
    <col min="4632" max="4632" width="6" style="320" customWidth="1"/>
    <col min="4633" max="4633" width="1.5703125" style="320" customWidth="1"/>
    <col min="4634" max="4634" width="6" style="320" customWidth="1"/>
    <col min="4635" max="4635" width="1.5703125" style="320" customWidth="1"/>
    <col min="4636" max="4636" width="6" style="320" customWidth="1"/>
    <col min="4637" max="4637" width="1.5703125" style="320" customWidth="1"/>
    <col min="4638" max="4638" width="6" style="320" customWidth="1"/>
    <col min="4639" max="4639" width="1.5703125" style="320" customWidth="1"/>
    <col min="4640" max="4640" width="6" style="320" customWidth="1"/>
    <col min="4641" max="4641" width="1.5703125" style="320" customWidth="1"/>
    <col min="4642" max="4642" width="6" style="320" customWidth="1"/>
    <col min="4643" max="4643" width="1.5703125" style="320" customWidth="1"/>
    <col min="4644" max="4644" width="6" style="320" customWidth="1"/>
    <col min="4645" max="4645" width="1.5703125" style="320" customWidth="1"/>
    <col min="4646" max="4646" width="6" style="320" customWidth="1"/>
    <col min="4647" max="4647" width="1.5703125" style="320" customWidth="1"/>
    <col min="4648" max="4648" width="6" style="320" customWidth="1"/>
    <col min="4649" max="4649" width="1.5703125" style="320" customWidth="1"/>
    <col min="4650" max="4650" width="6" style="320" customWidth="1"/>
    <col min="4651" max="4651" width="1.5703125" style="320" customWidth="1"/>
    <col min="4652" max="4652" width="6" style="320" customWidth="1"/>
    <col min="4653" max="4653" width="1.5703125" style="320" customWidth="1"/>
    <col min="4654" max="4654" width="6" style="320" customWidth="1"/>
    <col min="4655" max="4655" width="1.5703125" style="320" customWidth="1"/>
    <col min="4656" max="4656" width="6" style="320" customWidth="1"/>
    <col min="4657" max="4657" width="1.5703125" style="320" customWidth="1"/>
    <col min="4658" max="4658" width="6" style="320" customWidth="1"/>
    <col min="4659" max="4659" width="1.5703125" style="320" customWidth="1"/>
    <col min="4660" max="4660" width="6" style="320" customWidth="1"/>
    <col min="4661" max="4662" width="1.5703125" style="320" customWidth="1"/>
    <col min="4663" max="4663" width="4.140625" style="320" customWidth="1"/>
    <col min="4664" max="4664" width="6.140625" style="320" customWidth="1"/>
    <col min="4665" max="4665" width="31" style="320" customWidth="1"/>
    <col min="4666" max="4666" width="9.140625" style="320" customWidth="1"/>
    <col min="4667" max="4667" width="4.42578125" style="320" customWidth="1"/>
    <col min="4668" max="4668" width="1.85546875" style="320" customWidth="1"/>
    <col min="4669" max="4669" width="4.42578125" style="320" customWidth="1"/>
    <col min="4670" max="4670" width="1.42578125" style="320" customWidth="1"/>
    <col min="4671" max="4671" width="4.42578125" style="320" customWidth="1"/>
    <col min="4672" max="4672" width="1.42578125" style="320" customWidth="1"/>
    <col min="4673" max="4673" width="4.42578125" style="320" customWidth="1"/>
    <col min="4674" max="4674" width="1.42578125" style="320" customWidth="1"/>
    <col min="4675" max="4675" width="4.42578125" style="320" customWidth="1"/>
    <col min="4676" max="4676" width="1.42578125" style="320" customWidth="1"/>
    <col min="4677" max="4677" width="4.42578125" style="320" customWidth="1"/>
    <col min="4678" max="4678" width="1.42578125" style="320" customWidth="1"/>
    <col min="4679" max="4679" width="4.42578125" style="320" customWidth="1"/>
    <col min="4680" max="4680" width="1.42578125" style="320" customWidth="1"/>
    <col min="4681" max="4681" width="4.42578125" style="320" customWidth="1"/>
    <col min="4682" max="4682" width="1.42578125" style="320" customWidth="1"/>
    <col min="4683" max="4683" width="4.42578125" style="320" customWidth="1"/>
    <col min="4684" max="4684" width="1.42578125" style="320" customWidth="1"/>
    <col min="4685" max="4685" width="4.42578125" style="320" customWidth="1"/>
    <col min="4686" max="4686" width="1.42578125" style="320" customWidth="1"/>
    <col min="4687" max="4687" width="4.42578125" style="320" customWidth="1"/>
    <col min="4688" max="4688" width="1.42578125" style="320" customWidth="1"/>
    <col min="4689" max="4689" width="4.42578125" style="320" customWidth="1"/>
    <col min="4690" max="4690" width="1.42578125" style="320" customWidth="1"/>
    <col min="4691" max="4691" width="4.42578125" style="320" customWidth="1"/>
    <col min="4692" max="4692" width="1.42578125" style="320" customWidth="1"/>
    <col min="4693" max="4693" width="4.42578125" style="320" customWidth="1"/>
    <col min="4694" max="4694" width="1.42578125" style="320" customWidth="1"/>
    <col min="4695" max="4695" width="4.42578125" style="320" customWidth="1"/>
    <col min="4696" max="4696" width="1.42578125" style="320" customWidth="1"/>
    <col min="4697" max="4697" width="4.42578125" style="320" customWidth="1"/>
    <col min="4698" max="4698" width="1.42578125" style="320" customWidth="1"/>
    <col min="4699" max="4699" width="4.42578125" style="320" customWidth="1"/>
    <col min="4700" max="4700" width="1.42578125" style="320" customWidth="1"/>
    <col min="4701" max="4701" width="4.42578125" style="320" customWidth="1"/>
    <col min="4702" max="4702" width="1.42578125" style="320" customWidth="1"/>
    <col min="4703" max="4703" width="4.42578125" style="320" customWidth="1"/>
    <col min="4704" max="4704" width="1.42578125" style="320" customWidth="1"/>
    <col min="4705" max="4705" width="4.42578125" style="320" customWidth="1"/>
    <col min="4706" max="4706" width="1.42578125" style="320" customWidth="1"/>
    <col min="4707" max="4707" width="4.42578125" style="320" customWidth="1"/>
    <col min="4708" max="4708" width="1.42578125" style="320" customWidth="1"/>
    <col min="4709" max="4709" width="4.42578125" style="320" customWidth="1"/>
    <col min="4710" max="4710" width="1.42578125" style="320" customWidth="1"/>
    <col min="4711" max="4711" width="4.42578125" style="320" customWidth="1"/>
    <col min="4712" max="4712" width="1.42578125" style="320" customWidth="1"/>
    <col min="4713" max="4713" width="4.42578125" style="320" customWidth="1"/>
    <col min="4714" max="4864" width="8" style="320"/>
    <col min="4865" max="4866" width="0" style="320" hidden="1" customWidth="1"/>
    <col min="4867" max="4867" width="7.140625" style="320" customWidth="1"/>
    <col min="4868" max="4868" width="34.42578125" style="320" customWidth="1"/>
    <col min="4869" max="4869" width="8.5703125" style="320" customWidth="1"/>
    <col min="4870" max="4870" width="6.85546875" style="320" customWidth="1"/>
    <col min="4871" max="4871" width="1.5703125" style="320" customWidth="1"/>
    <col min="4872" max="4872" width="6" style="320" customWidth="1"/>
    <col min="4873" max="4873" width="1.5703125" style="320" customWidth="1"/>
    <col min="4874" max="4874" width="6.140625" style="320" customWidth="1"/>
    <col min="4875" max="4875" width="1.5703125" style="320" customWidth="1"/>
    <col min="4876" max="4876" width="6.140625" style="320" customWidth="1"/>
    <col min="4877" max="4877" width="1.5703125" style="320" customWidth="1"/>
    <col min="4878" max="4878" width="6.140625" style="320" customWidth="1"/>
    <col min="4879" max="4879" width="1.5703125" style="320" customWidth="1"/>
    <col min="4880" max="4880" width="6" style="320" customWidth="1"/>
    <col min="4881" max="4881" width="1.5703125" style="320" customWidth="1"/>
    <col min="4882" max="4882" width="6" style="320" customWidth="1"/>
    <col min="4883" max="4883" width="1.5703125" style="320" customWidth="1"/>
    <col min="4884" max="4884" width="6" style="320" customWidth="1"/>
    <col min="4885" max="4885" width="1.5703125" style="320" customWidth="1"/>
    <col min="4886" max="4886" width="6" style="320" customWidth="1"/>
    <col min="4887" max="4887" width="1.5703125" style="320" customWidth="1"/>
    <col min="4888" max="4888" width="6" style="320" customWidth="1"/>
    <col min="4889" max="4889" width="1.5703125" style="320" customWidth="1"/>
    <col min="4890" max="4890" width="6" style="320" customWidth="1"/>
    <col min="4891" max="4891" width="1.5703125" style="320" customWidth="1"/>
    <col min="4892" max="4892" width="6" style="320" customWidth="1"/>
    <col min="4893" max="4893" width="1.5703125" style="320" customWidth="1"/>
    <col min="4894" max="4894" width="6" style="320" customWidth="1"/>
    <col min="4895" max="4895" width="1.5703125" style="320" customWidth="1"/>
    <col min="4896" max="4896" width="6" style="320" customWidth="1"/>
    <col min="4897" max="4897" width="1.5703125" style="320" customWidth="1"/>
    <col min="4898" max="4898" width="6" style="320" customWidth="1"/>
    <col min="4899" max="4899" width="1.5703125" style="320" customWidth="1"/>
    <col min="4900" max="4900" width="6" style="320" customWidth="1"/>
    <col min="4901" max="4901" width="1.5703125" style="320" customWidth="1"/>
    <col min="4902" max="4902" width="6" style="320" customWidth="1"/>
    <col min="4903" max="4903" width="1.5703125" style="320" customWidth="1"/>
    <col min="4904" max="4904" width="6" style="320" customWidth="1"/>
    <col min="4905" max="4905" width="1.5703125" style="320" customWidth="1"/>
    <col min="4906" max="4906" width="6" style="320" customWidth="1"/>
    <col min="4907" max="4907" width="1.5703125" style="320" customWidth="1"/>
    <col min="4908" max="4908" width="6" style="320" customWidth="1"/>
    <col min="4909" max="4909" width="1.5703125" style="320" customWidth="1"/>
    <col min="4910" max="4910" width="6" style="320" customWidth="1"/>
    <col min="4911" max="4911" width="1.5703125" style="320" customWidth="1"/>
    <col min="4912" max="4912" width="6" style="320" customWidth="1"/>
    <col min="4913" max="4913" width="1.5703125" style="320" customWidth="1"/>
    <col min="4914" max="4914" width="6" style="320" customWidth="1"/>
    <col min="4915" max="4915" width="1.5703125" style="320" customWidth="1"/>
    <col min="4916" max="4916" width="6" style="320" customWidth="1"/>
    <col min="4917" max="4918" width="1.5703125" style="320" customWidth="1"/>
    <col min="4919" max="4919" width="4.140625" style="320" customWidth="1"/>
    <col min="4920" max="4920" width="6.140625" style="320" customWidth="1"/>
    <col min="4921" max="4921" width="31" style="320" customWidth="1"/>
    <col min="4922" max="4922" width="9.140625" style="320" customWidth="1"/>
    <col min="4923" max="4923" width="4.42578125" style="320" customWidth="1"/>
    <col min="4924" max="4924" width="1.85546875" style="320" customWidth="1"/>
    <col min="4925" max="4925" width="4.42578125" style="320" customWidth="1"/>
    <col min="4926" max="4926" width="1.42578125" style="320" customWidth="1"/>
    <col min="4927" max="4927" width="4.42578125" style="320" customWidth="1"/>
    <col min="4928" max="4928" width="1.42578125" style="320" customWidth="1"/>
    <col min="4929" max="4929" width="4.42578125" style="320" customWidth="1"/>
    <col min="4930" max="4930" width="1.42578125" style="320" customWidth="1"/>
    <col min="4931" max="4931" width="4.42578125" style="320" customWidth="1"/>
    <col min="4932" max="4932" width="1.42578125" style="320" customWidth="1"/>
    <col min="4933" max="4933" width="4.42578125" style="320" customWidth="1"/>
    <col min="4934" max="4934" width="1.42578125" style="320" customWidth="1"/>
    <col min="4935" max="4935" width="4.42578125" style="320" customWidth="1"/>
    <col min="4936" max="4936" width="1.42578125" style="320" customWidth="1"/>
    <col min="4937" max="4937" width="4.42578125" style="320" customWidth="1"/>
    <col min="4938" max="4938" width="1.42578125" style="320" customWidth="1"/>
    <col min="4939" max="4939" width="4.42578125" style="320" customWidth="1"/>
    <col min="4940" max="4940" width="1.42578125" style="320" customWidth="1"/>
    <col min="4941" max="4941" width="4.42578125" style="320" customWidth="1"/>
    <col min="4942" max="4942" width="1.42578125" style="320" customWidth="1"/>
    <col min="4943" max="4943" width="4.42578125" style="320" customWidth="1"/>
    <col min="4944" max="4944" width="1.42578125" style="320" customWidth="1"/>
    <col min="4945" max="4945" width="4.42578125" style="320" customWidth="1"/>
    <col min="4946" max="4946" width="1.42578125" style="320" customWidth="1"/>
    <col min="4947" max="4947" width="4.42578125" style="320" customWidth="1"/>
    <col min="4948" max="4948" width="1.42578125" style="320" customWidth="1"/>
    <col min="4949" max="4949" width="4.42578125" style="320" customWidth="1"/>
    <col min="4950" max="4950" width="1.42578125" style="320" customWidth="1"/>
    <col min="4951" max="4951" width="4.42578125" style="320" customWidth="1"/>
    <col min="4952" max="4952" width="1.42578125" style="320" customWidth="1"/>
    <col min="4953" max="4953" width="4.42578125" style="320" customWidth="1"/>
    <col min="4954" max="4954" width="1.42578125" style="320" customWidth="1"/>
    <col min="4955" max="4955" width="4.42578125" style="320" customWidth="1"/>
    <col min="4956" max="4956" width="1.42578125" style="320" customWidth="1"/>
    <col min="4957" max="4957" width="4.42578125" style="320" customWidth="1"/>
    <col min="4958" max="4958" width="1.42578125" style="320" customWidth="1"/>
    <col min="4959" max="4959" width="4.42578125" style="320" customWidth="1"/>
    <col min="4960" max="4960" width="1.42578125" style="320" customWidth="1"/>
    <col min="4961" max="4961" width="4.42578125" style="320" customWidth="1"/>
    <col min="4962" max="4962" width="1.42578125" style="320" customWidth="1"/>
    <col min="4963" max="4963" width="4.42578125" style="320" customWidth="1"/>
    <col min="4964" max="4964" width="1.42578125" style="320" customWidth="1"/>
    <col min="4965" max="4965" width="4.42578125" style="320" customWidth="1"/>
    <col min="4966" max="4966" width="1.42578125" style="320" customWidth="1"/>
    <col min="4967" max="4967" width="4.42578125" style="320" customWidth="1"/>
    <col min="4968" max="4968" width="1.42578125" style="320" customWidth="1"/>
    <col min="4969" max="4969" width="4.42578125" style="320" customWidth="1"/>
    <col min="4970" max="5120" width="8" style="320"/>
    <col min="5121" max="5122" width="0" style="320" hidden="1" customWidth="1"/>
    <col min="5123" max="5123" width="7.140625" style="320" customWidth="1"/>
    <col min="5124" max="5124" width="34.42578125" style="320" customWidth="1"/>
    <col min="5125" max="5125" width="8.5703125" style="320" customWidth="1"/>
    <col min="5126" max="5126" width="6.85546875" style="320" customWidth="1"/>
    <col min="5127" max="5127" width="1.5703125" style="320" customWidth="1"/>
    <col min="5128" max="5128" width="6" style="320" customWidth="1"/>
    <col min="5129" max="5129" width="1.5703125" style="320" customWidth="1"/>
    <col min="5130" max="5130" width="6.140625" style="320" customWidth="1"/>
    <col min="5131" max="5131" width="1.5703125" style="320" customWidth="1"/>
    <col min="5132" max="5132" width="6.140625" style="320" customWidth="1"/>
    <col min="5133" max="5133" width="1.5703125" style="320" customWidth="1"/>
    <col min="5134" max="5134" width="6.140625" style="320" customWidth="1"/>
    <col min="5135" max="5135" width="1.5703125" style="320" customWidth="1"/>
    <col min="5136" max="5136" width="6" style="320" customWidth="1"/>
    <col min="5137" max="5137" width="1.5703125" style="320" customWidth="1"/>
    <col min="5138" max="5138" width="6" style="320" customWidth="1"/>
    <col min="5139" max="5139" width="1.5703125" style="320" customWidth="1"/>
    <col min="5140" max="5140" width="6" style="320" customWidth="1"/>
    <col min="5141" max="5141" width="1.5703125" style="320" customWidth="1"/>
    <col min="5142" max="5142" width="6" style="320" customWidth="1"/>
    <col min="5143" max="5143" width="1.5703125" style="320" customWidth="1"/>
    <col min="5144" max="5144" width="6" style="320" customWidth="1"/>
    <col min="5145" max="5145" width="1.5703125" style="320" customWidth="1"/>
    <col min="5146" max="5146" width="6" style="320" customWidth="1"/>
    <col min="5147" max="5147" width="1.5703125" style="320" customWidth="1"/>
    <col min="5148" max="5148" width="6" style="320" customWidth="1"/>
    <col min="5149" max="5149" width="1.5703125" style="320" customWidth="1"/>
    <col min="5150" max="5150" width="6" style="320" customWidth="1"/>
    <col min="5151" max="5151" width="1.5703125" style="320" customWidth="1"/>
    <col min="5152" max="5152" width="6" style="320" customWidth="1"/>
    <col min="5153" max="5153" width="1.5703125" style="320" customWidth="1"/>
    <col min="5154" max="5154" width="6" style="320" customWidth="1"/>
    <col min="5155" max="5155" width="1.5703125" style="320" customWidth="1"/>
    <col min="5156" max="5156" width="6" style="320" customWidth="1"/>
    <col min="5157" max="5157" width="1.5703125" style="320" customWidth="1"/>
    <col min="5158" max="5158" width="6" style="320" customWidth="1"/>
    <col min="5159" max="5159" width="1.5703125" style="320" customWidth="1"/>
    <col min="5160" max="5160" width="6" style="320" customWidth="1"/>
    <col min="5161" max="5161" width="1.5703125" style="320" customWidth="1"/>
    <col min="5162" max="5162" width="6" style="320" customWidth="1"/>
    <col min="5163" max="5163" width="1.5703125" style="320" customWidth="1"/>
    <col min="5164" max="5164" width="6" style="320" customWidth="1"/>
    <col min="5165" max="5165" width="1.5703125" style="320" customWidth="1"/>
    <col min="5166" max="5166" width="6" style="320" customWidth="1"/>
    <col min="5167" max="5167" width="1.5703125" style="320" customWidth="1"/>
    <col min="5168" max="5168" width="6" style="320" customWidth="1"/>
    <col min="5169" max="5169" width="1.5703125" style="320" customWidth="1"/>
    <col min="5170" max="5170" width="6" style="320" customWidth="1"/>
    <col min="5171" max="5171" width="1.5703125" style="320" customWidth="1"/>
    <col min="5172" max="5172" width="6" style="320" customWidth="1"/>
    <col min="5173" max="5174" width="1.5703125" style="320" customWidth="1"/>
    <col min="5175" max="5175" width="4.140625" style="320" customWidth="1"/>
    <col min="5176" max="5176" width="6.140625" style="320" customWidth="1"/>
    <col min="5177" max="5177" width="31" style="320" customWidth="1"/>
    <col min="5178" max="5178" width="9.140625" style="320" customWidth="1"/>
    <col min="5179" max="5179" width="4.42578125" style="320" customWidth="1"/>
    <col min="5180" max="5180" width="1.85546875" style="320" customWidth="1"/>
    <col min="5181" max="5181" width="4.42578125" style="320" customWidth="1"/>
    <col min="5182" max="5182" width="1.42578125" style="320" customWidth="1"/>
    <col min="5183" max="5183" width="4.42578125" style="320" customWidth="1"/>
    <col min="5184" max="5184" width="1.42578125" style="320" customWidth="1"/>
    <col min="5185" max="5185" width="4.42578125" style="320" customWidth="1"/>
    <col min="5186" max="5186" width="1.42578125" style="320" customWidth="1"/>
    <col min="5187" max="5187" width="4.42578125" style="320" customWidth="1"/>
    <col min="5188" max="5188" width="1.42578125" style="320" customWidth="1"/>
    <col min="5189" max="5189" width="4.42578125" style="320" customWidth="1"/>
    <col min="5190" max="5190" width="1.42578125" style="320" customWidth="1"/>
    <col min="5191" max="5191" width="4.42578125" style="320" customWidth="1"/>
    <col min="5192" max="5192" width="1.42578125" style="320" customWidth="1"/>
    <col min="5193" max="5193" width="4.42578125" style="320" customWidth="1"/>
    <col min="5194" max="5194" width="1.42578125" style="320" customWidth="1"/>
    <col min="5195" max="5195" width="4.42578125" style="320" customWidth="1"/>
    <col min="5196" max="5196" width="1.42578125" style="320" customWidth="1"/>
    <col min="5197" max="5197" width="4.42578125" style="320" customWidth="1"/>
    <col min="5198" max="5198" width="1.42578125" style="320" customWidth="1"/>
    <col min="5199" max="5199" width="4.42578125" style="320" customWidth="1"/>
    <col min="5200" max="5200" width="1.42578125" style="320" customWidth="1"/>
    <col min="5201" max="5201" width="4.42578125" style="320" customWidth="1"/>
    <col min="5202" max="5202" width="1.42578125" style="320" customWidth="1"/>
    <col min="5203" max="5203" width="4.42578125" style="320" customWidth="1"/>
    <col min="5204" max="5204" width="1.42578125" style="320" customWidth="1"/>
    <col min="5205" max="5205" width="4.42578125" style="320" customWidth="1"/>
    <col min="5206" max="5206" width="1.42578125" style="320" customWidth="1"/>
    <col min="5207" max="5207" width="4.42578125" style="320" customWidth="1"/>
    <col min="5208" max="5208" width="1.42578125" style="320" customWidth="1"/>
    <col min="5209" max="5209" width="4.42578125" style="320" customWidth="1"/>
    <col min="5210" max="5210" width="1.42578125" style="320" customWidth="1"/>
    <col min="5211" max="5211" width="4.42578125" style="320" customWidth="1"/>
    <col min="5212" max="5212" width="1.42578125" style="320" customWidth="1"/>
    <col min="5213" max="5213" width="4.42578125" style="320" customWidth="1"/>
    <col min="5214" max="5214" width="1.42578125" style="320" customWidth="1"/>
    <col min="5215" max="5215" width="4.42578125" style="320" customWidth="1"/>
    <col min="5216" max="5216" width="1.42578125" style="320" customWidth="1"/>
    <col min="5217" max="5217" width="4.42578125" style="320" customWidth="1"/>
    <col min="5218" max="5218" width="1.42578125" style="320" customWidth="1"/>
    <col min="5219" max="5219" width="4.42578125" style="320" customWidth="1"/>
    <col min="5220" max="5220" width="1.42578125" style="320" customWidth="1"/>
    <col min="5221" max="5221" width="4.42578125" style="320" customWidth="1"/>
    <col min="5222" max="5222" width="1.42578125" style="320" customWidth="1"/>
    <col min="5223" max="5223" width="4.42578125" style="320" customWidth="1"/>
    <col min="5224" max="5224" width="1.42578125" style="320" customWidth="1"/>
    <col min="5225" max="5225" width="4.42578125" style="320" customWidth="1"/>
    <col min="5226" max="5376" width="8" style="320"/>
    <col min="5377" max="5378" width="0" style="320" hidden="1" customWidth="1"/>
    <col min="5379" max="5379" width="7.140625" style="320" customWidth="1"/>
    <col min="5380" max="5380" width="34.42578125" style="320" customWidth="1"/>
    <col min="5381" max="5381" width="8.5703125" style="320" customWidth="1"/>
    <col min="5382" max="5382" width="6.85546875" style="320" customWidth="1"/>
    <col min="5383" max="5383" width="1.5703125" style="320" customWidth="1"/>
    <col min="5384" max="5384" width="6" style="320" customWidth="1"/>
    <col min="5385" max="5385" width="1.5703125" style="320" customWidth="1"/>
    <col min="5386" max="5386" width="6.140625" style="320" customWidth="1"/>
    <col min="5387" max="5387" width="1.5703125" style="320" customWidth="1"/>
    <col min="5388" max="5388" width="6.140625" style="320" customWidth="1"/>
    <col min="5389" max="5389" width="1.5703125" style="320" customWidth="1"/>
    <col min="5390" max="5390" width="6.140625" style="320" customWidth="1"/>
    <col min="5391" max="5391" width="1.5703125" style="320" customWidth="1"/>
    <col min="5392" max="5392" width="6" style="320" customWidth="1"/>
    <col min="5393" max="5393" width="1.5703125" style="320" customWidth="1"/>
    <col min="5394" max="5394" width="6" style="320" customWidth="1"/>
    <col min="5395" max="5395" width="1.5703125" style="320" customWidth="1"/>
    <col min="5396" max="5396" width="6" style="320" customWidth="1"/>
    <col min="5397" max="5397" width="1.5703125" style="320" customWidth="1"/>
    <col min="5398" max="5398" width="6" style="320" customWidth="1"/>
    <col min="5399" max="5399" width="1.5703125" style="320" customWidth="1"/>
    <col min="5400" max="5400" width="6" style="320" customWidth="1"/>
    <col min="5401" max="5401" width="1.5703125" style="320" customWidth="1"/>
    <col min="5402" max="5402" width="6" style="320" customWidth="1"/>
    <col min="5403" max="5403" width="1.5703125" style="320" customWidth="1"/>
    <col min="5404" max="5404" width="6" style="320" customWidth="1"/>
    <col min="5405" max="5405" width="1.5703125" style="320" customWidth="1"/>
    <col min="5406" max="5406" width="6" style="320" customWidth="1"/>
    <col min="5407" max="5407" width="1.5703125" style="320" customWidth="1"/>
    <col min="5408" max="5408" width="6" style="320" customWidth="1"/>
    <col min="5409" max="5409" width="1.5703125" style="320" customWidth="1"/>
    <col min="5410" max="5410" width="6" style="320" customWidth="1"/>
    <col min="5411" max="5411" width="1.5703125" style="320" customWidth="1"/>
    <col min="5412" max="5412" width="6" style="320" customWidth="1"/>
    <col min="5413" max="5413" width="1.5703125" style="320" customWidth="1"/>
    <col min="5414" max="5414" width="6" style="320" customWidth="1"/>
    <col min="5415" max="5415" width="1.5703125" style="320" customWidth="1"/>
    <col min="5416" max="5416" width="6" style="320" customWidth="1"/>
    <col min="5417" max="5417" width="1.5703125" style="320" customWidth="1"/>
    <col min="5418" max="5418" width="6" style="320" customWidth="1"/>
    <col min="5419" max="5419" width="1.5703125" style="320" customWidth="1"/>
    <col min="5420" max="5420" width="6" style="320" customWidth="1"/>
    <col min="5421" max="5421" width="1.5703125" style="320" customWidth="1"/>
    <col min="5422" max="5422" width="6" style="320" customWidth="1"/>
    <col min="5423" max="5423" width="1.5703125" style="320" customWidth="1"/>
    <col min="5424" max="5424" width="6" style="320" customWidth="1"/>
    <col min="5425" max="5425" width="1.5703125" style="320" customWidth="1"/>
    <col min="5426" max="5426" width="6" style="320" customWidth="1"/>
    <col min="5427" max="5427" width="1.5703125" style="320" customWidth="1"/>
    <col min="5428" max="5428" width="6" style="320" customWidth="1"/>
    <col min="5429" max="5430" width="1.5703125" style="320" customWidth="1"/>
    <col min="5431" max="5431" width="4.140625" style="320" customWidth="1"/>
    <col min="5432" max="5432" width="6.140625" style="320" customWidth="1"/>
    <col min="5433" max="5433" width="31" style="320" customWidth="1"/>
    <col min="5434" max="5434" width="9.140625" style="320" customWidth="1"/>
    <col min="5435" max="5435" width="4.42578125" style="320" customWidth="1"/>
    <col min="5436" max="5436" width="1.85546875" style="320" customWidth="1"/>
    <col min="5437" max="5437" width="4.42578125" style="320" customWidth="1"/>
    <col min="5438" max="5438" width="1.42578125" style="320" customWidth="1"/>
    <col min="5439" max="5439" width="4.42578125" style="320" customWidth="1"/>
    <col min="5440" max="5440" width="1.42578125" style="320" customWidth="1"/>
    <col min="5441" max="5441" width="4.42578125" style="320" customWidth="1"/>
    <col min="5442" max="5442" width="1.42578125" style="320" customWidth="1"/>
    <col min="5443" max="5443" width="4.42578125" style="320" customWidth="1"/>
    <col min="5444" max="5444" width="1.42578125" style="320" customWidth="1"/>
    <col min="5445" max="5445" width="4.42578125" style="320" customWidth="1"/>
    <col min="5446" max="5446" width="1.42578125" style="320" customWidth="1"/>
    <col min="5447" max="5447" width="4.42578125" style="320" customWidth="1"/>
    <col min="5448" max="5448" width="1.42578125" style="320" customWidth="1"/>
    <col min="5449" max="5449" width="4.42578125" style="320" customWidth="1"/>
    <col min="5450" max="5450" width="1.42578125" style="320" customWidth="1"/>
    <col min="5451" max="5451" width="4.42578125" style="320" customWidth="1"/>
    <col min="5452" max="5452" width="1.42578125" style="320" customWidth="1"/>
    <col min="5453" max="5453" width="4.42578125" style="320" customWidth="1"/>
    <col min="5454" max="5454" width="1.42578125" style="320" customWidth="1"/>
    <col min="5455" max="5455" width="4.42578125" style="320" customWidth="1"/>
    <col min="5456" max="5456" width="1.42578125" style="320" customWidth="1"/>
    <col min="5457" max="5457" width="4.42578125" style="320" customWidth="1"/>
    <col min="5458" max="5458" width="1.42578125" style="320" customWidth="1"/>
    <col min="5459" max="5459" width="4.42578125" style="320" customWidth="1"/>
    <col min="5460" max="5460" width="1.42578125" style="320" customWidth="1"/>
    <col min="5461" max="5461" width="4.42578125" style="320" customWidth="1"/>
    <col min="5462" max="5462" width="1.42578125" style="320" customWidth="1"/>
    <col min="5463" max="5463" width="4.42578125" style="320" customWidth="1"/>
    <col min="5464" max="5464" width="1.42578125" style="320" customWidth="1"/>
    <col min="5465" max="5465" width="4.42578125" style="320" customWidth="1"/>
    <col min="5466" max="5466" width="1.42578125" style="320" customWidth="1"/>
    <col min="5467" max="5467" width="4.42578125" style="320" customWidth="1"/>
    <col min="5468" max="5468" width="1.42578125" style="320" customWidth="1"/>
    <col min="5469" max="5469" width="4.42578125" style="320" customWidth="1"/>
    <col min="5470" max="5470" width="1.42578125" style="320" customWidth="1"/>
    <col min="5471" max="5471" width="4.42578125" style="320" customWidth="1"/>
    <col min="5472" max="5472" width="1.42578125" style="320" customWidth="1"/>
    <col min="5473" max="5473" width="4.42578125" style="320" customWidth="1"/>
    <col min="5474" max="5474" width="1.42578125" style="320" customWidth="1"/>
    <col min="5475" max="5475" width="4.42578125" style="320" customWidth="1"/>
    <col min="5476" max="5476" width="1.42578125" style="320" customWidth="1"/>
    <col min="5477" max="5477" width="4.42578125" style="320" customWidth="1"/>
    <col min="5478" max="5478" width="1.42578125" style="320" customWidth="1"/>
    <col min="5479" max="5479" width="4.42578125" style="320" customWidth="1"/>
    <col min="5480" max="5480" width="1.42578125" style="320" customWidth="1"/>
    <col min="5481" max="5481" width="4.42578125" style="320" customWidth="1"/>
    <col min="5482" max="5632" width="8" style="320"/>
    <col min="5633" max="5634" width="0" style="320" hidden="1" customWidth="1"/>
    <col min="5635" max="5635" width="7.140625" style="320" customWidth="1"/>
    <col min="5636" max="5636" width="34.42578125" style="320" customWidth="1"/>
    <col min="5637" max="5637" width="8.5703125" style="320" customWidth="1"/>
    <col min="5638" max="5638" width="6.85546875" style="320" customWidth="1"/>
    <col min="5639" max="5639" width="1.5703125" style="320" customWidth="1"/>
    <col min="5640" max="5640" width="6" style="320" customWidth="1"/>
    <col min="5641" max="5641" width="1.5703125" style="320" customWidth="1"/>
    <col min="5642" max="5642" width="6.140625" style="320" customWidth="1"/>
    <col min="5643" max="5643" width="1.5703125" style="320" customWidth="1"/>
    <col min="5644" max="5644" width="6.140625" style="320" customWidth="1"/>
    <col min="5645" max="5645" width="1.5703125" style="320" customWidth="1"/>
    <col min="5646" max="5646" width="6.140625" style="320" customWidth="1"/>
    <col min="5647" max="5647" width="1.5703125" style="320" customWidth="1"/>
    <col min="5648" max="5648" width="6" style="320" customWidth="1"/>
    <col min="5649" max="5649" width="1.5703125" style="320" customWidth="1"/>
    <col min="5650" max="5650" width="6" style="320" customWidth="1"/>
    <col min="5651" max="5651" width="1.5703125" style="320" customWidth="1"/>
    <col min="5652" max="5652" width="6" style="320" customWidth="1"/>
    <col min="5653" max="5653" width="1.5703125" style="320" customWidth="1"/>
    <col min="5654" max="5654" width="6" style="320" customWidth="1"/>
    <col min="5655" max="5655" width="1.5703125" style="320" customWidth="1"/>
    <col min="5656" max="5656" width="6" style="320" customWidth="1"/>
    <col min="5657" max="5657" width="1.5703125" style="320" customWidth="1"/>
    <col min="5658" max="5658" width="6" style="320" customWidth="1"/>
    <col min="5659" max="5659" width="1.5703125" style="320" customWidth="1"/>
    <col min="5660" max="5660" width="6" style="320" customWidth="1"/>
    <col min="5661" max="5661" width="1.5703125" style="320" customWidth="1"/>
    <col min="5662" max="5662" width="6" style="320" customWidth="1"/>
    <col min="5663" max="5663" width="1.5703125" style="320" customWidth="1"/>
    <col min="5664" max="5664" width="6" style="320" customWidth="1"/>
    <col min="5665" max="5665" width="1.5703125" style="320" customWidth="1"/>
    <col min="5666" max="5666" width="6" style="320" customWidth="1"/>
    <col min="5667" max="5667" width="1.5703125" style="320" customWidth="1"/>
    <col min="5668" max="5668" width="6" style="320" customWidth="1"/>
    <col min="5669" max="5669" width="1.5703125" style="320" customWidth="1"/>
    <col min="5670" max="5670" width="6" style="320" customWidth="1"/>
    <col min="5671" max="5671" width="1.5703125" style="320" customWidth="1"/>
    <col min="5672" max="5672" width="6" style="320" customWidth="1"/>
    <col min="5673" max="5673" width="1.5703125" style="320" customWidth="1"/>
    <col min="5674" max="5674" width="6" style="320" customWidth="1"/>
    <col min="5675" max="5675" width="1.5703125" style="320" customWidth="1"/>
    <col min="5676" max="5676" width="6" style="320" customWidth="1"/>
    <col min="5677" max="5677" width="1.5703125" style="320" customWidth="1"/>
    <col min="5678" max="5678" width="6" style="320" customWidth="1"/>
    <col min="5679" max="5679" width="1.5703125" style="320" customWidth="1"/>
    <col min="5680" max="5680" width="6" style="320" customWidth="1"/>
    <col min="5681" max="5681" width="1.5703125" style="320" customWidth="1"/>
    <col min="5682" max="5682" width="6" style="320" customWidth="1"/>
    <col min="5683" max="5683" width="1.5703125" style="320" customWidth="1"/>
    <col min="5684" max="5684" width="6" style="320" customWidth="1"/>
    <col min="5685" max="5686" width="1.5703125" style="320" customWidth="1"/>
    <col min="5687" max="5687" width="4.140625" style="320" customWidth="1"/>
    <col min="5688" max="5688" width="6.140625" style="320" customWidth="1"/>
    <col min="5689" max="5689" width="31" style="320" customWidth="1"/>
    <col min="5690" max="5690" width="9.140625" style="320" customWidth="1"/>
    <col min="5691" max="5691" width="4.42578125" style="320" customWidth="1"/>
    <col min="5692" max="5692" width="1.85546875" style="320" customWidth="1"/>
    <col min="5693" max="5693" width="4.42578125" style="320" customWidth="1"/>
    <col min="5694" max="5694" width="1.42578125" style="320" customWidth="1"/>
    <col min="5695" max="5695" width="4.42578125" style="320" customWidth="1"/>
    <col min="5696" max="5696" width="1.42578125" style="320" customWidth="1"/>
    <col min="5697" max="5697" width="4.42578125" style="320" customWidth="1"/>
    <col min="5698" max="5698" width="1.42578125" style="320" customWidth="1"/>
    <col min="5699" max="5699" width="4.42578125" style="320" customWidth="1"/>
    <col min="5700" max="5700" width="1.42578125" style="320" customWidth="1"/>
    <col min="5701" max="5701" width="4.42578125" style="320" customWidth="1"/>
    <col min="5702" max="5702" width="1.42578125" style="320" customWidth="1"/>
    <col min="5703" max="5703" width="4.42578125" style="320" customWidth="1"/>
    <col min="5704" max="5704" width="1.42578125" style="320" customWidth="1"/>
    <col min="5705" max="5705" width="4.42578125" style="320" customWidth="1"/>
    <col min="5706" max="5706" width="1.42578125" style="320" customWidth="1"/>
    <col min="5707" max="5707" width="4.42578125" style="320" customWidth="1"/>
    <col min="5708" max="5708" width="1.42578125" style="320" customWidth="1"/>
    <col min="5709" max="5709" width="4.42578125" style="320" customWidth="1"/>
    <col min="5710" max="5710" width="1.42578125" style="320" customWidth="1"/>
    <col min="5711" max="5711" width="4.42578125" style="320" customWidth="1"/>
    <col min="5712" max="5712" width="1.42578125" style="320" customWidth="1"/>
    <col min="5713" max="5713" width="4.42578125" style="320" customWidth="1"/>
    <col min="5714" max="5714" width="1.42578125" style="320" customWidth="1"/>
    <col min="5715" max="5715" width="4.42578125" style="320" customWidth="1"/>
    <col min="5716" max="5716" width="1.42578125" style="320" customWidth="1"/>
    <col min="5717" max="5717" width="4.42578125" style="320" customWidth="1"/>
    <col min="5718" max="5718" width="1.42578125" style="320" customWidth="1"/>
    <col min="5719" max="5719" width="4.42578125" style="320" customWidth="1"/>
    <col min="5720" max="5720" width="1.42578125" style="320" customWidth="1"/>
    <col min="5721" max="5721" width="4.42578125" style="320" customWidth="1"/>
    <col min="5722" max="5722" width="1.42578125" style="320" customWidth="1"/>
    <col min="5723" max="5723" width="4.42578125" style="320" customWidth="1"/>
    <col min="5724" max="5724" width="1.42578125" style="320" customWidth="1"/>
    <col min="5725" max="5725" width="4.42578125" style="320" customWidth="1"/>
    <col min="5726" max="5726" width="1.42578125" style="320" customWidth="1"/>
    <col min="5727" max="5727" width="4.42578125" style="320" customWidth="1"/>
    <col min="5728" max="5728" width="1.42578125" style="320" customWidth="1"/>
    <col min="5729" max="5729" width="4.42578125" style="320" customWidth="1"/>
    <col min="5730" max="5730" width="1.42578125" style="320" customWidth="1"/>
    <col min="5731" max="5731" width="4.42578125" style="320" customWidth="1"/>
    <col min="5732" max="5732" width="1.42578125" style="320" customWidth="1"/>
    <col min="5733" max="5733" width="4.42578125" style="320" customWidth="1"/>
    <col min="5734" max="5734" width="1.42578125" style="320" customWidth="1"/>
    <col min="5735" max="5735" width="4.42578125" style="320" customWidth="1"/>
    <col min="5736" max="5736" width="1.42578125" style="320" customWidth="1"/>
    <col min="5737" max="5737" width="4.42578125" style="320" customWidth="1"/>
    <col min="5738" max="5888" width="8" style="320"/>
    <col min="5889" max="5890" width="0" style="320" hidden="1" customWidth="1"/>
    <col min="5891" max="5891" width="7.140625" style="320" customWidth="1"/>
    <col min="5892" max="5892" width="34.42578125" style="320" customWidth="1"/>
    <col min="5893" max="5893" width="8.5703125" style="320" customWidth="1"/>
    <col min="5894" max="5894" width="6.85546875" style="320" customWidth="1"/>
    <col min="5895" max="5895" width="1.5703125" style="320" customWidth="1"/>
    <col min="5896" max="5896" width="6" style="320" customWidth="1"/>
    <col min="5897" max="5897" width="1.5703125" style="320" customWidth="1"/>
    <col min="5898" max="5898" width="6.140625" style="320" customWidth="1"/>
    <col min="5899" max="5899" width="1.5703125" style="320" customWidth="1"/>
    <col min="5900" max="5900" width="6.140625" style="320" customWidth="1"/>
    <col min="5901" max="5901" width="1.5703125" style="320" customWidth="1"/>
    <col min="5902" max="5902" width="6.140625" style="320" customWidth="1"/>
    <col min="5903" max="5903" width="1.5703125" style="320" customWidth="1"/>
    <col min="5904" max="5904" width="6" style="320" customWidth="1"/>
    <col min="5905" max="5905" width="1.5703125" style="320" customWidth="1"/>
    <col min="5906" max="5906" width="6" style="320" customWidth="1"/>
    <col min="5907" max="5907" width="1.5703125" style="320" customWidth="1"/>
    <col min="5908" max="5908" width="6" style="320" customWidth="1"/>
    <col min="5909" max="5909" width="1.5703125" style="320" customWidth="1"/>
    <col min="5910" max="5910" width="6" style="320" customWidth="1"/>
    <col min="5911" max="5911" width="1.5703125" style="320" customWidth="1"/>
    <col min="5912" max="5912" width="6" style="320" customWidth="1"/>
    <col min="5913" max="5913" width="1.5703125" style="320" customWidth="1"/>
    <col min="5914" max="5914" width="6" style="320" customWidth="1"/>
    <col min="5915" max="5915" width="1.5703125" style="320" customWidth="1"/>
    <col min="5916" max="5916" width="6" style="320" customWidth="1"/>
    <col min="5917" max="5917" width="1.5703125" style="320" customWidth="1"/>
    <col min="5918" max="5918" width="6" style="320" customWidth="1"/>
    <col min="5919" max="5919" width="1.5703125" style="320" customWidth="1"/>
    <col min="5920" max="5920" width="6" style="320" customWidth="1"/>
    <col min="5921" max="5921" width="1.5703125" style="320" customWidth="1"/>
    <col min="5922" max="5922" width="6" style="320" customWidth="1"/>
    <col min="5923" max="5923" width="1.5703125" style="320" customWidth="1"/>
    <col min="5924" max="5924" width="6" style="320" customWidth="1"/>
    <col min="5925" max="5925" width="1.5703125" style="320" customWidth="1"/>
    <col min="5926" max="5926" width="6" style="320" customWidth="1"/>
    <col min="5927" max="5927" width="1.5703125" style="320" customWidth="1"/>
    <col min="5928" max="5928" width="6" style="320" customWidth="1"/>
    <col min="5929" max="5929" width="1.5703125" style="320" customWidth="1"/>
    <col min="5930" max="5930" width="6" style="320" customWidth="1"/>
    <col min="5931" max="5931" width="1.5703125" style="320" customWidth="1"/>
    <col min="5932" max="5932" width="6" style="320" customWidth="1"/>
    <col min="5933" max="5933" width="1.5703125" style="320" customWidth="1"/>
    <col min="5934" max="5934" width="6" style="320" customWidth="1"/>
    <col min="5935" max="5935" width="1.5703125" style="320" customWidth="1"/>
    <col min="5936" max="5936" width="6" style="320" customWidth="1"/>
    <col min="5937" max="5937" width="1.5703125" style="320" customWidth="1"/>
    <col min="5938" max="5938" width="6" style="320" customWidth="1"/>
    <col min="5939" max="5939" width="1.5703125" style="320" customWidth="1"/>
    <col min="5940" max="5940" width="6" style="320" customWidth="1"/>
    <col min="5941" max="5942" width="1.5703125" style="320" customWidth="1"/>
    <col min="5943" max="5943" width="4.140625" style="320" customWidth="1"/>
    <col min="5944" max="5944" width="6.140625" style="320" customWidth="1"/>
    <col min="5945" max="5945" width="31" style="320" customWidth="1"/>
    <col min="5946" max="5946" width="9.140625" style="320" customWidth="1"/>
    <col min="5947" max="5947" width="4.42578125" style="320" customWidth="1"/>
    <col min="5948" max="5948" width="1.85546875" style="320" customWidth="1"/>
    <col min="5949" max="5949" width="4.42578125" style="320" customWidth="1"/>
    <col min="5950" max="5950" width="1.42578125" style="320" customWidth="1"/>
    <col min="5951" max="5951" width="4.42578125" style="320" customWidth="1"/>
    <col min="5952" max="5952" width="1.42578125" style="320" customWidth="1"/>
    <col min="5953" max="5953" width="4.42578125" style="320" customWidth="1"/>
    <col min="5954" max="5954" width="1.42578125" style="320" customWidth="1"/>
    <col min="5955" max="5955" width="4.42578125" style="320" customWidth="1"/>
    <col min="5956" max="5956" width="1.42578125" style="320" customWidth="1"/>
    <col min="5957" max="5957" width="4.42578125" style="320" customWidth="1"/>
    <col min="5958" max="5958" width="1.42578125" style="320" customWidth="1"/>
    <col min="5959" max="5959" width="4.42578125" style="320" customWidth="1"/>
    <col min="5960" max="5960" width="1.42578125" style="320" customWidth="1"/>
    <col min="5961" max="5961" width="4.42578125" style="320" customWidth="1"/>
    <col min="5962" max="5962" width="1.42578125" style="320" customWidth="1"/>
    <col min="5963" max="5963" width="4.42578125" style="320" customWidth="1"/>
    <col min="5964" max="5964" width="1.42578125" style="320" customWidth="1"/>
    <col min="5965" max="5965" width="4.42578125" style="320" customWidth="1"/>
    <col min="5966" max="5966" width="1.42578125" style="320" customWidth="1"/>
    <col min="5967" max="5967" width="4.42578125" style="320" customWidth="1"/>
    <col min="5968" max="5968" width="1.42578125" style="320" customWidth="1"/>
    <col min="5969" max="5969" width="4.42578125" style="320" customWidth="1"/>
    <col min="5970" max="5970" width="1.42578125" style="320" customWidth="1"/>
    <col min="5971" max="5971" width="4.42578125" style="320" customWidth="1"/>
    <col min="5972" max="5972" width="1.42578125" style="320" customWidth="1"/>
    <col min="5973" max="5973" width="4.42578125" style="320" customWidth="1"/>
    <col min="5974" max="5974" width="1.42578125" style="320" customWidth="1"/>
    <col min="5975" max="5975" width="4.42578125" style="320" customWidth="1"/>
    <col min="5976" max="5976" width="1.42578125" style="320" customWidth="1"/>
    <col min="5977" max="5977" width="4.42578125" style="320" customWidth="1"/>
    <col min="5978" max="5978" width="1.42578125" style="320" customWidth="1"/>
    <col min="5979" max="5979" width="4.42578125" style="320" customWidth="1"/>
    <col min="5980" max="5980" width="1.42578125" style="320" customWidth="1"/>
    <col min="5981" max="5981" width="4.42578125" style="320" customWidth="1"/>
    <col min="5982" max="5982" width="1.42578125" style="320" customWidth="1"/>
    <col min="5983" max="5983" width="4.42578125" style="320" customWidth="1"/>
    <col min="5984" max="5984" width="1.42578125" style="320" customWidth="1"/>
    <col min="5985" max="5985" width="4.42578125" style="320" customWidth="1"/>
    <col min="5986" max="5986" width="1.42578125" style="320" customWidth="1"/>
    <col min="5987" max="5987" width="4.42578125" style="320" customWidth="1"/>
    <col min="5988" max="5988" width="1.42578125" style="320" customWidth="1"/>
    <col min="5989" max="5989" width="4.42578125" style="320" customWidth="1"/>
    <col min="5990" max="5990" width="1.42578125" style="320" customWidth="1"/>
    <col min="5991" max="5991" width="4.42578125" style="320" customWidth="1"/>
    <col min="5992" max="5992" width="1.42578125" style="320" customWidth="1"/>
    <col min="5993" max="5993" width="4.42578125" style="320" customWidth="1"/>
    <col min="5994" max="6144" width="8" style="320"/>
    <col min="6145" max="6146" width="0" style="320" hidden="1" customWidth="1"/>
    <col min="6147" max="6147" width="7.140625" style="320" customWidth="1"/>
    <col min="6148" max="6148" width="34.42578125" style="320" customWidth="1"/>
    <col min="6149" max="6149" width="8.5703125" style="320" customWidth="1"/>
    <col min="6150" max="6150" width="6.85546875" style="320" customWidth="1"/>
    <col min="6151" max="6151" width="1.5703125" style="320" customWidth="1"/>
    <col min="6152" max="6152" width="6" style="320" customWidth="1"/>
    <col min="6153" max="6153" width="1.5703125" style="320" customWidth="1"/>
    <col min="6154" max="6154" width="6.140625" style="320" customWidth="1"/>
    <col min="6155" max="6155" width="1.5703125" style="320" customWidth="1"/>
    <col min="6156" max="6156" width="6.140625" style="320" customWidth="1"/>
    <col min="6157" max="6157" width="1.5703125" style="320" customWidth="1"/>
    <col min="6158" max="6158" width="6.140625" style="320" customWidth="1"/>
    <col min="6159" max="6159" width="1.5703125" style="320" customWidth="1"/>
    <col min="6160" max="6160" width="6" style="320" customWidth="1"/>
    <col min="6161" max="6161" width="1.5703125" style="320" customWidth="1"/>
    <col min="6162" max="6162" width="6" style="320" customWidth="1"/>
    <col min="6163" max="6163" width="1.5703125" style="320" customWidth="1"/>
    <col min="6164" max="6164" width="6" style="320" customWidth="1"/>
    <col min="6165" max="6165" width="1.5703125" style="320" customWidth="1"/>
    <col min="6166" max="6166" width="6" style="320" customWidth="1"/>
    <col min="6167" max="6167" width="1.5703125" style="320" customWidth="1"/>
    <col min="6168" max="6168" width="6" style="320" customWidth="1"/>
    <col min="6169" max="6169" width="1.5703125" style="320" customWidth="1"/>
    <col min="6170" max="6170" width="6" style="320" customWidth="1"/>
    <col min="6171" max="6171" width="1.5703125" style="320" customWidth="1"/>
    <col min="6172" max="6172" width="6" style="320" customWidth="1"/>
    <col min="6173" max="6173" width="1.5703125" style="320" customWidth="1"/>
    <col min="6174" max="6174" width="6" style="320" customWidth="1"/>
    <col min="6175" max="6175" width="1.5703125" style="320" customWidth="1"/>
    <col min="6176" max="6176" width="6" style="320" customWidth="1"/>
    <col min="6177" max="6177" width="1.5703125" style="320" customWidth="1"/>
    <col min="6178" max="6178" width="6" style="320" customWidth="1"/>
    <col min="6179" max="6179" width="1.5703125" style="320" customWidth="1"/>
    <col min="6180" max="6180" width="6" style="320" customWidth="1"/>
    <col min="6181" max="6181" width="1.5703125" style="320" customWidth="1"/>
    <col min="6182" max="6182" width="6" style="320" customWidth="1"/>
    <col min="6183" max="6183" width="1.5703125" style="320" customWidth="1"/>
    <col min="6184" max="6184" width="6" style="320" customWidth="1"/>
    <col min="6185" max="6185" width="1.5703125" style="320" customWidth="1"/>
    <col min="6186" max="6186" width="6" style="320" customWidth="1"/>
    <col min="6187" max="6187" width="1.5703125" style="320" customWidth="1"/>
    <col min="6188" max="6188" width="6" style="320" customWidth="1"/>
    <col min="6189" max="6189" width="1.5703125" style="320" customWidth="1"/>
    <col min="6190" max="6190" width="6" style="320" customWidth="1"/>
    <col min="6191" max="6191" width="1.5703125" style="320" customWidth="1"/>
    <col min="6192" max="6192" width="6" style="320" customWidth="1"/>
    <col min="6193" max="6193" width="1.5703125" style="320" customWidth="1"/>
    <col min="6194" max="6194" width="6" style="320" customWidth="1"/>
    <col min="6195" max="6195" width="1.5703125" style="320" customWidth="1"/>
    <col min="6196" max="6196" width="6" style="320" customWidth="1"/>
    <col min="6197" max="6198" width="1.5703125" style="320" customWidth="1"/>
    <col min="6199" max="6199" width="4.140625" style="320" customWidth="1"/>
    <col min="6200" max="6200" width="6.140625" style="320" customWidth="1"/>
    <col min="6201" max="6201" width="31" style="320" customWidth="1"/>
    <col min="6202" max="6202" width="9.140625" style="320" customWidth="1"/>
    <col min="6203" max="6203" width="4.42578125" style="320" customWidth="1"/>
    <col min="6204" max="6204" width="1.85546875" style="320" customWidth="1"/>
    <col min="6205" max="6205" width="4.42578125" style="320" customWidth="1"/>
    <col min="6206" max="6206" width="1.42578125" style="320" customWidth="1"/>
    <col min="6207" max="6207" width="4.42578125" style="320" customWidth="1"/>
    <col min="6208" max="6208" width="1.42578125" style="320" customWidth="1"/>
    <col min="6209" max="6209" width="4.42578125" style="320" customWidth="1"/>
    <col min="6210" max="6210" width="1.42578125" style="320" customWidth="1"/>
    <col min="6211" max="6211" width="4.42578125" style="320" customWidth="1"/>
    <col min="6212" max="6212" width="1.42578125" style="320" customWidth="1"/>
    <col min="6213" max="6213" width="4.42578125" style="320" customWidth="1"/>
    <col min="6214" max="6214" width="1.42578125" style="320" customWidth="1"/>
    <col min="6215" max="6215" width="4.42578125" style="320" customWidth="1"/>
    <col min="6216" max="6216" width="1.42578125" style="320" customWidth="1"/>
    <col min="6217" max="6217" width="4.42578125" style="320" customWidth="1"/>
    <col min="6218" max="6218" width="1.42578125" style="320" customWidth="1"/>
    <col min="6219" max="6219" width="4.42578125" style="320" customWidth="1"/>
    <col min="6220" max="6220" width="1.42578125" style="320" customWidth="1"/>
    <col min="6221" max="6221" width="4.42578125" style="320" customWidth="1"/>
    <col min="6222" max="6222" width="1.42578125" style="320" customWidth="1"/>
    <col min="6223" max="6223" width="4.42578125" style="320" customWidth="1"/>
    <col min="6224" max="6224" width="1.42578125" style="320" customWidth="1"/>
    <col min="6225" max="6225" width="4.42578125" style="320" customWidth="1"/>
    <col min="6226" max="6226" width="1.42578125" style="320" customWidth="1"/>
    <col min="6227" max="6227" width="4.42578125" style="320" customWidth="1"/>
    <col min="6228" max="6228" width="1.42578125" style="320" customWidth="1"/>
    <col min="6229" max="6229" width="4.42578125" style="320" customWidth="1"/>
    <col min="6230" max="6230" width="1.42578125" style="320" customWidth="1"/>
    <col min="6231" max="6231" width="4.42578125" style="320" customWidth="1"/>
    <col min="6232" max="6232" width="1.42578125" style="320" customWidth="1"/>
    <col min="6233" max="6233" width="4.42578125" style="320" customWidth="1"/>
    <col min="6234" max="6234" width="1.42578125" style="320" customWidth="1"/>
    <col min="6235" max="6235" width="4.42578125" style="320" customWidth="1"/>
    <col min="6236" max="6236" width="1.42578125" style="320" customWidth="1"/>
    <col min="6237" max="6237" width="4.42578125" style="320" customWidth="1"/>
    <col min="6238" max="6238" width="1.42578125" style="320" customWidth="1"/>
    <col min="6239" max="6239" width="4.42578125" style="320" customWidth="1"/>
    <col min="6240" max="6240" width="1.42578125" style="320" customWidth="1"/>
    <col min="6241" max="6241" width="4.42578125" style="320" customWidth="1"/>
    <col min="6242" max="6242" width="1.42578125" style="320" customWidth="1"/>
    <col min="6243" max="6243" width="4.42578125" style="320" customWidth="1"/>
    <col min="6244" max="6244" width="1.42578125" style="320" customWidth="1"/>
    <col min="6245" max="6245" width="4.42578125" style="320" customWidth="1"/>
    <col min="6246" max="6246" width="1.42578125" style="320" customWidth="1"/>
    <col min="6247" max="6247" width="4.42578125" style="320" customWidth="1"/>
    <col min="6248" max="6248" width="1.42578125" style="320" customWidth="1"/>
    <col min="6249" max="6249" width="4.42578125" style="320" customWidth="1"/>
    <col min="6250" max="6400" width="8" style="320"/>
    <col min="6401" max="6402" width="0" style="320" hidden="1" customWidth="1"/>
    <col min="6403" max="6403" width="7.140625" style="320" customWidth="1"/>
    <col min="6404" max="6404" width="34.42578125" style="320" customWidth="1"/>
    <col min="6405" max="6405" width="8.5703125" style="320" customWidth="1"/>
    <col min="6406" max="6406" width="6.85546875" style="320" customWidth="1"/>
    <col min="6407" max="6407" width="1.5703125" style="320" customWidth="1"/>
    <col min="6408" max="6408" width="6" style="320" customWidth="1"/>
    <col min="6409" max="6409" width="1.5703125" style="320" customWidth="1"/>
    <col min="6410" max="6410" width="6.140625" style="320" customWidth="1"/>
    <col min="6411" max="6411" width="1.5703125" style="320" customWidth="1"/>
    <col min="6412" max="6412" width="6.140625" style="320" customWidth="1"/>
    <col min="6413" max="6413" width="1.5703125" style="320" customWidth="1"/>
    <col min="6414" max="6414" width="6.140625" style="320" customWidth="1"/>
    <col min="6415" max="6415" width="1.5703125" style="320" customWidth="1"/>
    <col min="6416" max="6416" width="6" style="320" customWidth="1"/>
    <col min="6417" max="6417" width="1.5703125" style="320" customWidth="1"/>
    <col min="6418" max="6418" width="6" style="320" customWidth="1"/>
    <col min="6419" max="6419" width="1.5703125" style="320" customWidth="1"/>
    <col min="6420" max="6420" width="6" style="320" customWidth="1"/>
    <col min="6421" max="6421" width="1.5703125" style="320" customWidth="1"/>
    <col min="6422" max="6422" width="6" style="320" customWidth="1"/>
    <col min="6423" max="6423" width="1.5703125" style="320" customWidth="1"/>
    <col min="6424" max="6424" width="6" style="320" customWidth="1"/>
    <col min="6425" max="6425" width="1.5703125" style="320" customWidth="1"/>
    <col min="6426" max="6426" width="6" style="320" customWidth="1"/>
    <col min="6427" max="6427" width="1.5703125" style="320" customWidth="1"/>
    <col min="6428" max="6428" width="6" style="320" customWidth="1"/>
    <col min="6429" max="6429" width="1.5703125" style="320" customWidth="1"/>
    <col min="6430" max="6430" width="6" style="320" customWidth="1"/>
    <col min="6431" max="6431" width="1.5703125" style="320" customWidth="1"/>
    <col min="6432" max="6432" width="6" style="320" customWidth="1"/>
    <col min="6433" max="6433" width="1.5703125" style="320" customWidth="1"/>
    <col min="6434" max="6434" width="6" style="320" customWidth="1"/>
    <col min="6435" max="6435" width="1.5703125" style="320" customWidth="1"/>
    <col min="6436" max="6436" width="6" style="320" customWidth="1"/>
    <col min="6437" max="6437" width="1.5703125" style="320" customWidth="1"/>
    <col min="6438" max="6438" width="6" style="320" customWidth="1"/>
    <col min="6439" max="6439" width="1.5703125" style="320" customWidth="1"/>
    <col min="6440" max="6440" width="6" style="320" customWidth="1"/>
    <col min="6441" max="6441" width="1.5703125" style="320" customWidth="1"/>
    <col min="6442" max="6442" width="6" style="320" customWidth="1"/>
    <col min="6443" max="6443" width="1.5703125" style="320" customWidth="1"/>
    <col min="6444" max="6444" width="6" style="320" customWidth="1"/>
    <col min="6445" max="6445" width="1.5703125" style="320" customWidth="1"/>
    <col min="6446" max="6446" width="6" style="320" customWidth="1"/>
    <col min="6447" max="6447" width="1.5703125" style="320" customWidth="1"/>
    <col min="6448" max="6448" width="6" style="320" customWidth="1"/>
    <col min="6449" max="6449" width="1.5703125" style="320" customWidth="1"/>
    <col min="6450" max="6450" width="6" style="320" customWidth="1"/>
    <col min="6451" max="6451" width="1.5703125" style="320" customWidth="1"/>
    <col min="6452" max="6452" width="6" style="320" customWidth="1"/>
    <col min="6453" max="6454" width="1.5703125" style="320" customWidth="1"/>
    <col min="6455" max="6455" width="4.140625" style="320" customWidth="1"/>
    <col min="6456" max="6456" width="6.140625" style="320" customWidth="1"/>
    <col min="6457" max="6457" width="31" style="320" customWidth="1"/>
    <col min="6458" max="6458" width="9.140625" style="320" customWidth="1"/>
    <col min="6459" max="6459" width="4.42578125" style="320" customWidth="1"/>
    <col min="6460" max="6460" width="1.85546875" style="320" customWidth="1"/>
    <col min="6461" max="6461" width="4.42578125" style="320" customWidth="1"/>
    <col min="6462" max="6462" width="1.42578125" style="320" customWidth="1"/>
    <col min="6463" max="6463" width="4.42578125" style="320" customWidth="1"/>
    <col min="6464" max="6464" width="1.42578125" style="320" customWidth="1"/>
    <col min="6465" max="6465" width="4.42578125" style="320" customWidth="1"/>
    <col min="6466" max="6466" width="1.42578125" style="320" customWidth="1"/>
    <col min="6467" max="6467" width="4.42578125" style="320" customWidth="1"/>
    <col min="6468" max="6468" width="1.42578125" style="320" customWidth="1"/>
    <col min="6469" max="6469" width="4.42578125" style="320" customWidth="1"/>
    <col min="6470" max="6470" width="1.42578125" style="320" customWidth="1"/>
    <col min="6471" max="6471" width="4.42578125" style="320" customWidth="1"/>
    <col min="6472" max="6472" width="1.42578125" style="320" customWidth="1"/>
    <col min="6473" max="6473" width="4.42578125" style="320" customWidth="1"/>
    <col min="6474" max="6474" width="1.42578125" style="320" customWidth="1"/>
    <col min="6475" max="6475" width="4.42578125" style="320" customWidth="1"/>
    <col min="6476" max="6476" width="1.42578125" style="320" customWidth="1"/>
    <col min="6477" max="6477" width="4.42578125" style="320" customWidth="1"/>
    <col min="6478" max="6478" width="1.42578125" style="320" customWidth="1"/>
    <col min="6479" max="6479" width="4.42578125" style="320" customWidth="1"/>
    <col min="6480" max="6480" width="1.42578125" style="320" customWidth="1"/>
    <col min="6481" max="6481" width="4.42578125" style="320" customWidth="1"/>
    <col min="6482" max="6482" width="1.42578125" style="320" customWidth="1"/>
    <col min="6483" max="6483" width="4.42578125" style="320" customWidth="1"/>
    <col min="6484" max="6484" width="1.42578125" style="320" customWidth="1"/>
    <col min="6485" max="6485" width="4.42578125" style="320" customWidth="1"/>
    <col min="6486" max="6486" width="1.42578125" style="320" customWidth="1"/>
    <col min="6487" max="6487" width="4.42578125" style="320" customWidth="1"/>
    <col min="6488" max="6488" width="1.42578125" style="320" customWidth="1"/>
    <col min="6489" max="6489" width="4.42578125" style="320" customWidth="1"/>
    <col min="6490" max="6490" width="1.42578125" style="320" customWidth="1"/>
    <col min="6491" max="6491" width="4.42578125" style="320" customWidth="1"/>
    <col min="6492" max="6492" width="1.42578125" style="320" customWidth="1"/>
    <col min="6493" max="6493" width="4.42578125" style="320" customWidth="1"/>
    <col min="6494" max="6494" width="1.42578125" style="320" customWidth="1"/>
    <col min="6495" max="6495" width="4.42578125" style="320" customWidth="1"/>
    <col min="6496" max="6496" width="1.42578125" style="320" customWidth="1"/>
    <col min="6497" max="6497" width="4.42578125" style="320" customWidth="1"/>
    <col min="6498" max="6498" width="1.42578125" style="320" customWidth="1"/>
    <col min="6499" max="6499" width="4.42578125" style="320" customWidth="1"/>
    <col min="6500" max="6500" width="1.42578125" style="320" customWidth="1"/>
    <col min="6501" max="6501" width="4.42578125" style="320" customWidth="1"/>
    <col min="6502" max="6502" width="1.42578125" style="320" customWidth="1"/>
    <col min="6503" max="6503" width="4.42578125" style="320" customWidth="1"/>
    <col min="6504" max="6504" width="1.42578125" style="320" customWidth="1"/>
    <col min="6505" max="6505" width="4.42578125" style="320" customWidth="1"/>
    <col min="6506" max="6656" width="8" style="320"/>
    <col min="6657" max="6658" width="0" style="320" hidden="1" customWidth="1"/>
    <col min="6659" max="6659" width="7.140625" style="320" customWidth="1"/>
    <col min="6660" max="6660" width="34.42578125" style="320" customWidth="1"/>
    <col min="6661" max="6661" width="8.5703125" style="320" customWidth="1"/>
    <col min="6662" max="6662" width="6.85546875" style="320" customWidth="1"/>
    <col min="6663" max="6663" width="1.5703125" style="320" customWidth="1"/>
    <col min="6664" max="6664" width="6" style="320" customWidth="1"/>
    <col min="6665" max="6665" width="1.5703125" style="320" customWidth="1"/>
    <col min="6666" max="6666" width="6.140625" style="320" customWidth="1"/>
    <col min="6667" max="6667" width="1.5703125" style="320" customWidth="1"/>
    <col min="6668" max="6668" width="6.140625" style="320" customWidth="1"/>
    <col min="6669" max="6669" width="1.5703125" style="320" customWidth="1"/>
    <col min="6670" max="6670" width="6.140625" style="320" customWidth="1"/>
    <col min="6671" max="6671" width="1.5703125" style="320" customWidth="1"/>
    <col min="6672" max="6672" width="6" style="320" customWidth="1"/>
    <col min="6673" max="6673" width="1.5703125" style="320" customWidth="1"/>
    <col min="6674" max="6674" width="6" style="320" customWidth="1"/>
    <col min="6675" max="6675" width="1.5703125" style="320" customWidth="1"/>
    <col min="6676" max="6676" width="6" style="320" customWidth="1"/>
    <col min="6677" max="6677" width="1.5703125" style="320" customWidth="1"/>
    <col min="6678" max="6678" width="6" style="320" customWidth="1"/>
    <col min="6679" max="6679" width="1.5703125" style="320" customWidth="1"/>
    <col min="6680" max="6680" width="6" style="320" customWidth="1"/>
    <col min="6681" max="6681" width="1.5703125" style="320" customWidth="1"/>
    <col min="6682" max="6682" width="6" style="320" customWidth="1"/>
    <col min="6683" max="6683" width="1.5703125" style="320" customWidth="1"/>
    <col min="6684" max="6684" width="6" style="320" customWidth="1"/>
    <col min="6685" max="6685" width="1.5703125" style="320" customWidth="1"/>
    <col min="6686" max="6686" width="6" style="320" customWidth="1"/>
    <col min="6687" max="6687" width="1.5703125" style="320" customWidth="1"/>
    <col min="6688" max="6688" width="6" style="320" customWidth="1"/>
    <col min="6689" max="6689" width="1.5703125" style="320" customWidth="1"/>
    <col min="6690" max="6690" width="6" style="320" customWidth="1"/>
    <col min="6691" max="6691" width="1.5703125" style="320" customWidth="1"/>
    <col min="6692" max="6692" width="6" style="320" customWidth="1"/>
    <col min="6693" max="6693" width="1.5703125" style="320" customWidth="1"/>
    <col min="6694" max="6694" width="6" style="320" customWidth="1"/>
    <col min="6695" max="6695" width="1.5703125" style="320" customWidth="1"/>
    <col min="6696" max="6696" width="6" style="320" customWidth="1"/>
    <col min="6697" max="6697" width="1.5703125" style="320" customWidth="1"/>
    <col min="6698" max="6698" width="6" style="320" customWidth="1"/>
    <col min="6699" max="6699" width="1.5703125" style="320" customWidth="1"/>
    <col min="6700" max="6700" width="6" style="320" customWidth="1"/>
    <col min="6701" max="6701" width="1.5703125" style="320" customWidth="1"/>
    <col min="6702" max="6702" width="6" style="320" customWidth="1"/>
    <col min="6703" max="6703" width="1.5703125" style="320" customWidth="1"/>
    <col min="6704" max="6704" width="6" style="320" customWidth="1"/>
    <col min="6705" max="6705" width="1.5703125" style="320" customWidth="1"/>
    <col min="6706" max="6706" width="6" style="320" customWidth="1"/>
    <col min="6707" max="6707" width="1.5703125" style="320" customWidth="1"/>
    <col min="6708" max="6708" width="6" style="320" customWidth="1"/>
    <col min="6709" max="6710" width="1.5703125" style="320" customWidth="1"/>
    <col min="6711" max="6711" width="4.140625" style="320" customWidth="1"/>
    <col min="6712" max="6712" width="6.140625" style="320" customWidth="1"/>
    <col min="6713" max="6713" width="31" style="320" customWidth="1"/>
    <col min="6714" max="6714" width="9.140625" style="320" customWidth="1"/>
    <col min="6715" max="6715" width="4.42578125" style="320" customWidth="1"/>
    <col min="6716" max="6716" width="1.85546875" style="320" customWidth="1"/>
    <col min="6717" max="6717" width="4.42578125" style="320" customWidth="1"/>
    <col min="6718" max="6718" width="1.42578125" style="320" customWidth="1"/>
    <col min="6719" max="6719" width="4.42578125" style="320" customWidth="1"/>
    <col min="6720" max="6720" width="1.42578125" style="320" customWidth="1"/>
    <col min="6721" max="6721" width="4.42578125" style="320" customWidth="1"/>
    <col min="6722" max="6722" width="1.42578125" style="320" customWidth="1"/>
    <col min="6723" max="6723" width="4.42578125" style="320" customWidth="1"/>
    <col min="6724" max="6724" width="1.42578125" style="320" customWidth="1"/>
    <col min="6725" max="6725" width="4.42578125" style="320" customWidth="1"/>
    <col min="6726" max="6726" width="1.42578125" style="320" customWidth="1"/>
    <col min="6727" max="6727" width="4.42578125" style="320" customWidth="1"/>
    <col min="6728" max="6728" width="1.42578125" style="320" customWidth="1"/>
    <col min="6729" max="6729" width="4.42578125" style="320" customWidth="1"/>
    <col min="6730" max="6730" width="1.42578125" style="320" customWidth="1"/>
    <col min="6731" max="6731" width="4.42578125" style="320" customWidth="1"/>
    <col min="6732" max="6732" width="1.42578125" style="320" customWidth="1"/>
    <col min="6733" max="6733" width="4.42578125" style="320" customWidth="1"/>
    <col min="6734" max="6734" width="1.42578125" style="320" customWidth="1"/>
    <col min="6735" max="6735" width="4.42578125" style="320" customWidth="1"/>
    <col min="6736" max="6736" width="1.42578125" style="320" customWidth="1"/>
    <col min="6737" max="6737" width="4.42578125" style="320" customWidth="1"/>
    <col min="6738" max="6738" width="1.42578125" style="320" customWidth="1"/>
    <col min="6739" max="6739" width="4.42578125" style="320" customWidth="1"/>
    <col min="6740" max="6740" width="1.42578125" style="320" customWidth="1"/>
    <col min="6741" max="6741" width="4.42578125" style="320" customWidth="1"/>
    <col min="6742" max="6742" width="1.42578125" style="320" customWidth="1"/>
    <col min="6743" max="6743" width="4.42578125" style="320" customWidth="1"/>
    <col min="6744" max="6744" width="1.42578125" style="320" customWidth="1"/>
    <col min="6745" max="6745" width="4.42578125" style="320" customWidth="1"/>
    <col min="6746" max="6746" width="1.42578125" style="320" customWidth="1"/>
    <col min="6747" max="6747" width="4.42578125" style="320" customWidth="1"/>
    <col min="6748" max="6748" width="1.42578125" style="320" customWidth="1"/>
    <col min="6749" max="6749" width="4.42578125" style="320" customWidth="1"/>
    <col min="6750" max="6750" width="1.42578125" style="320" customWidth="1"/>
    <col min="6751" max="6751" width="4.42578125" style="320" customWidth="1"/>
    <col min="6752" max="6752" width="1.42578125" style="320" customWidth="1"/>
    <col min="6753" max="6753" width="4.42578125" style="320" customWidth="1"/>
    <col min="6754" max="6754" width="1.42578125" style="320" customWidth="1"/>
    <col min="6755" max="6755" width="4.42578125" style="320" customWidth="1"/>
    <col min="6756" max="6756" width="1.42578125" style="320" customWidth="1"/>
    <col min="6757" max="6757" width="4.42578125" style="320" customWidth="1"/>
    <col min="6758" max="6758" width="1.42578125" style="320" customWidth="1"/>
    <col min="6759" max="6759" width="4.42578125" style="320" customWidth="1"/>
    <col min="6760" max="6760" width="1.42578125" style="320" customWidth="1"/>
    <col min="6761" max="6761" width="4.42578125" style="320" customWidth="1"/>
    <col min="6762" max="6912" width="8" style="320"/>
    <col min="6913" max="6914" width="0" style="320" hidden="1" customWidth="1"/>
    <col min="6915" max="6915" width="7.140625" style="320" customWidth="1"/>
    <col min="6916" max="6916" width="34.42578125" style="320" customWidth="1"/>
    <col min="6917" max="6917" width="8.5703125" style="320" customWidth="1"/>
    <col min="6918" max="6918" width="6.85546875" style="320" customWidth="1"/>
    <col min="6919" max="6919" width="1.5703125" style="320" customWidth="1"/>
    <col min="6920" max="6920" width="6" style="320" customWidth="1"/>
    <col min="6921" max="6921" width="1.5703125" style="320" customWidth="1"/>
    <col min="6922" max="6922" width="6.140625" style="320" customWidth="1"/>
    <col min="6923" max="6923" width="1.5703125" style="320" customWidth="1"/>
    <col min="6924" max="6924" width="6.140625" style="320" customWidth="1"/>
    <col min="6925" max="6925" width="1.5703125" style="320" customWidth="1"/>
    <col min="6926" max="6926" width="6.140625" style="320" customWidth="1"/>
    <col min="6927" max="6927" width="1.5703125" style="320" customWidth="1"/>
    <col min="6928" max="6928" width="6" style="320" customWidth="1"/>
    <col min="6929" max="6929" width="1.5703125" style="320" customWidth="1"/>
    <col min="6930" max="6930" width="6" style="320" customWidth="1"/>
    <col min="6931" max="6931" width="1.5703125" style="320" customWidth="1"/>
    <col min="6932" max="6932" width="6" style="320" customWidth="1"/>
    <col min="6933" max="6933" width="1.5703125" style="320" customWidth="1"/>
    <col min="6934" max="6934" width="6" style="320" customWidth="1"/>
    <col min="6935" max="6935" width="1.5703125" style="320" customWidth="1"/>
    <col min="6936" max="6936" width="6" style="320" customWidth="1"/>
    <col min="6937" max="6937" width="1.5703125" style="320" customWidth="1"/>
    <col min="6938" max="6938" width="6" style="320" customWidth="1"/>
    <col min="6939" max="6939" width="1.5703125" style="320" customWidth="1"/>
    <col min="6940" max="6940" width="6" style="320" customWidth="1"/>
    <col min="6941" max="6941" width="1.5703125" style="320" customWidth="1"/>
    <col min="6942" max="6942" width="6" style="320" customWidth="1"/>
    <col min="6943" max="6943" width="1.5703125" style="320" customWidth="1"/>
    <col min="6944" max="6944" width="6" style="320" customWidth="1"/>
    <col min="6945" max="6945" width="1.5703125" style="320" customWidth="1"/>
    <col min="6946" max="6946" width="6" style="320" customWidth="1"/>
    <col min="6947" max="6947" width="1.5703125" style="320" customWidth="1"/>
    <col min="6948" max="6948" width="6" style="320" customWidth="1"/>
    <col min="6949" max="6949" width="1.5703125" style="320" customWidth="1"/>
    <col min="6950" max="6950" width="6" style="320" customWidth="1"/>
    <col min="6951" max="6951" width="1.5703125" style="320" customWidth="1"/>
    <col min="6952" max="6952" width="6" style="320" customWidth="1"/>
    <col min="6953" max="6953" width="1.5703125" style="320" customWidth="1"/>
    <col min="6954" max="6954" width="6" style="320" customWidth="1"/>
    <col min="6955" max="6955" width="1.5703125" style="320" customWidth="1"/>
    <col min="6956" max="6956" width="6" style="320" customWidth="1"/>
    <col min="6957" max="6957" width="1.5703125" style="320" customWidth="1"/>
    <col min="6958" max="6958" width="6" style="320" customWidth="1"/>
    <col min="6959" max="6959" width="1.5703125" style="320" customWidth="1"/>
    <col min="6960" max="6960" width="6" style="320" customWidth="1"/>
    <col min="6961" max="6961" width="1.5703125" style="320" customWidth="1"/>
    <col min="6962" max="6962" width="6" style="320" customWidth="1"/>
    <col min="6963" max="6963" width="1.5703125" style="320" customWidth="1"/>
    <col min="6964" max="6964" width="6" style="320" customWidth="1"/>
    <col min="6965" max="6966" width="1.5703125" style="320" customWidth="1"/>
    <col min="6967" max="6967" width="4.140625" style="320" customWidth="1"/>
    <col min="6968" max="6968" width="6.140625" style="320" customWidth="1"/>
    <col min="6969" max="6969" width="31" style="320" customWidth="1"/>
    <col min="6970" max="6970" width="9.140625" style="320" customWidth="1"/>
    <col min="6971" max="6971" width="4.42578125" style="320" customWidth="1"/>
    <col min="6972" max="6972" width="1.85546875" style="320" customWidth="1"/>
    <col min="6973" max="6973" width="4.42578125" style="320" customWidth="1"/>
    <col min="6974" max="6974" width="1.42578125" style="320" customWidth="1"/>
    <col min="6975" max="6975" width="4.42578125" style="320" customWidth="1"/>
    <col min="6976" max="6976" width="1.42578125" style="320" customWidth="1"/>
    <col min="6977" max="6977" width="4.42578125" style="320" customWidth="1"/>
    <col min="6978" max="6978" width="1.42578125" style="320" customWidth="1"/>
    <col min="6979" max="6979" width="4.42578125" style="320" customWidth="1"/>
    <col min="6980" max="6980" width="1.42578125" style="320" customWidth="1"/>
    <col min="6981" max="6981" width="4.42578125" style="320" customWidth="1"/>
    <col min="6982" max="6982" width="1.42578125" style="320" customWidth="1"/>
    <col min="6983" max="6983" width="4.42578125" style="320" customWidth="1"/>
    <col min="6984" max="6984" width="1.42578125" style="320" customWidth="1"/>
    <col min="6985" max="6985" width="4.42578125" style="320" customWidth="1"/>
    <col min="6986" max="6986" width="1.42578125" style="320" customWidth="1"/>
    <col min="6987" max="6987" width="4.42578125" style="320" customWidth="1"/>
    <col min="6988" max="6988" width="1.42578125" style="320" customWidth="1"/>
    <col min="6989" max="6989" width="4.42578125" style="320" customWidth="1"/>
    <col min="6990" max="6990" width="1.42578125" style="320" customWidth="1"/>
    <col min="6991" max="6991" width="4.42578125" style="320" customWidth="1"/>
    <col min="6992" max="6992" width="1.42578125" style="320" customWidth="1"/>
    <col min="6993" max="6993" width="4.42578125" style="320" customWidth="1"/>
    <col min="6994" max="6994" width="1.42578125" style="320" customWidth="1"/>
    <col min="6995" max="6995" width="4.42578125" style="320" customWidth="1"/>
    <col min="6996" max="6996" width="1.42578125" style="320" customWidth="1"/>
    <col min="6997" max="6997" width="4.42578125" style="320" customWidth="1"/>
    <col min="6998" max="6998" width="1.42578125" style="320" customWidth="1"/>
    <col min="6999" max="6999" width="4.42578125" style="320" customWidth="1"/>
    <col min="7000" max="7000" width="1.42578125" style="320" customWidth="1"/>
    <col min="7001" max="7001" width="4.42578125" style="320" customWidth="1"/>
    <col min="7002" max="7002" width="1.42578125" style="320" customWidth="1"/>
    <col min="7003" max="7003" width="4.42578125" style="320" customWidth="1"/>
    <col min="7004" max="7004" width="1.42578125" style="320" customWidth="1"/>
    <col min="7005" max="7005" width="4.42578125" style="320" customWidth="1"/>
    <col min="7006" max="7006" width="1.42578125" style="320" customWidth="1"/>
    <col min="7007" max="7007" width="4.42578125" style="320" customWidth="1"/>
    <col min="7008" max="7008" width="1.42578125" style="320" customWidth="1"/>
    <col min="7009" max="7009" width="4.42578125" style="320" customWidth="1"/>
    <col min="7010" max="7010" width="1.42578125" style="320" customWidth="1"/>
    <col min="7011" max="7011" width="4.42578125" style="320" customWidth="1"/>
    <col min="7012" max="7012" width="1.42578125" style="320" customWidth="1"/>
    <col min="7013" max="7013" width="4.42578125" style="320" customWidth="1"/>
    <col min="7014" max="7014" width="1.42578125" style="320" customWidth="1"/>
    <col min="7015" max="7015" width="4.42578125" style="320" customWidth="1"/>
    <col min="7016" max="7016" width="1.42578125" style="320" customWidth="1"/>
    <col min="7017" max="7017" width="4.42578125" style="320" customWidth="1"/>
    <col min="7018" max="7168" width="8" style="320"/>
    <col min="7169" max="7170" width="0" style="320" hidden="1" customWidth="1"/>
    <col min="7171" max="7171" width="7.140625" style="320" customWidth="1"/>
    <col min="7172" max="7172" width="34.42578125" style="320" customWidth="1"/>
    <col min="7173" max="7173" width="8.5703125" style="320" customWidth="1"/>
    <col min="7174" max="7174" width="6.85546875" style="320" customWidth="1"/>
    <col min="7175" max="7175" width="1.5703125" style="320" customWidth="1"/>
    <col min="7176" max="7176" width="6" style="320" customWidth="1"/>
    <col min="7177" max="7177" width="1.5703125" style="320" customWidth="1"/>
    <col min="7178" max="7178" width="6.140625" style="320" customWidth="1"/>
    <col min="7179" max="7179" width="1.5703125" style="320" customWidth="1"/>
    <col min="7180" max="7180" width="6.140625" style="320" customWidth="1"/>
    <col min="7181" max="7181" width="1.5703125" style="320" customWidth="1"/>
    <col min="7182" max="7182" width="6.140625" style="320" customWidth="1"/>
    <col min="7183" max="7183" width="1.5703125" style="320" customWidth="1"/>
    <col min="7184" max="7184" width="6" style="320" customWidth="1"/>
    <col min="7185" max="7185" width="1.5703125" style="320" customWidth="1"/>
    <col min="7186" max="7186" width="6" style="320" customWidth="1"/>
    <col min="7187" max="7187" width="1.5703125" style="320" customWidth="1"/>
    <col min="7188" max="7188" width="6" style="320" customWidth="1"/>
    <col min="7189" max="7189" width="1.5703125" style="320" customWidth="1"/>
    <col min="7190" max="7190" width="6" style="320" customWidth="1"/>
    <col min="7191" max="7191" width="1.5703125" style="320" customWidth="1"/>
    <col min="7192" max="7192" width="6" style="320" customWidth="1"/>
    <col min="7193" max="7193" width="1.5703125" style="320" customWidth="1"/>
    <col min="7194" max="7194" width="6" style="320" customWidth="1"/>
    <col min="7195" max="7195" width="1.5703125" style="320" customWidth="1"/>
    <col min="7196" max="7196" width="6" style="320" customWidth="1"/>
    <col min="7197" max="7197" width="1.5703125" style="320" customWidth="1"/>
    <col min="7198" max="7198" width="6" style="320" customWidth="1"/>
    <col min="7199" max="7199" width="1.5703125" style="320" customWidth="1"/>
    <col min="7200" max="7200" width="6" style="320" customWidth="1"/>
    <col min="7201" max="7201" width="1.5703125" style="320" customWidth="1"/>
    <col min="7202" max="7202" width="6" style="320" customWidth="1"/>
    <col min="7203" max="7203" width="1.5703125" style="320" customWidth="1"/>
    <col min="7204" max="7204" width="6" style="320" customWidth="1"/>
    <col min="7205" max="7205" width="1.5703125" style="320" customWidth="1"/>
    <col min="7206" max="7206" width="6" style="320" customWidth="1"/>
    <col min="7207" max="7207" width="1.5703125" style="320" customWidth="1"/>
    <col min="7208" max="7208" width="6" style="320" customWidth="1"/>
    <col min="7209" max="7209" width="1.5703125" style="320" customWidth="1"/>
    <col min="7210" max="7210" width="6" style="320" customWidth="1"/>
    <col min="7211" max="7211" width="1.5703125" style="320" customWidth="1"/>
    <col min="7212" max="7212" width="6" style="320" customWidth="1"/>
    <col min="7213" max="7213" width="1.5703125" style="320" customWidth="1"/>
    <col min="7214" max="7214" width="6" style="320" customWidth="1"/>
    <col min="7215" max="7215" width="1.5703125" style="320" customWidth="1"/>
    <col min="7216" max="7216" width="6" style="320" customWidth="1"/>
    <col min="7217" max="7217" width="1.5703125" style="320" customWidth="1"/>
    <col min="7218" max="7218" width="6" style="320" customWidth="1"/>
    <col min="7219" max="7219" width="1.5703125" style="320" customWidth="1"/>
    <col min="7220" max="7220" width="6" style="320" customWidth="1"/>
    <col min="7221" max="7222" width="1.5703125" style="320" customWidth="1"/>
    <col min="7223" max="7223" width="4.140625" style="320" customWidth="1"/>
    <col min="7224" max="7224" width="6.140625" style="320" customWidth="1"/>
    <col min="7225" max="7225" width="31" style="320" customWidth="1"/>
    <col min="7226" max="7226" width="9.140625" style="320" customWidth="1"/>
    <col min="7227" max="7227" width="4.42578125" style="320" customWidth="1"/>
    <col min="7228" max="7228" width="1.85546875" style="320" customWidth="1"/>
    <col min="7229" max="7229" width="4.42578125" style="320" customWidth="1"/>
    <col min="7230" max="7230" width="1.42578125" style="320" customWidth="1"/>
    <col min="7231" max="7231" width="4.42578125" style="320" customWidth="1"/>
    <col min="7232" max="7232" width="1.42578125" style="320" customWidth="1"/>
    <col min="7233" max="7233" width="4.42578125" style="320" customWidth="1"/>
    <col min="7234" max="7234" width="1.42578125" style="320" customWidth="1"/>
    <col min="7235" max="7235" width="4.42578125" style="320" customWidth="1"/>
    <col min="7236" max="7236" width="1.42578125" style="320" customWidth="1"/>
    <col min="7237" max="7237" width="4.42578125" style="320" customWidth="1"/>
    <col min="7238" max="7238" width="1.42578125" style="320" customWidth="1"/>
    <col min="7239" max="7239" width="4.42578125" style="320" customWidth="1"/>
    <col min="7240" max="7240" width="1.42578125" style="320" customWidth="1"/>
    <col min="7241" max="7241" width="4.42578125" style="320" customWidth="1"/>
    <col min="7242" max="7242" width="1.42578125" style="320" customWidth="1"/>
    <col min="7243" max="7243" width="4.42578125" style="320" customWidth="1"/>
    <col min="7244" max="7244" width="1.42578125" style="320" customWidth="1"/>
    <col min="7245" max="7245" width="4.42578125" style="320" customWidth="1"/>
    <col min="7246" max="7246" width="1.42578125" style="320" customWidth="1"/>
    <col min="7247" max="7247" width="4.42578125" style="320" customWidth="1"/>
    <col min="7248" max="7248" width="1.42578125" style="320" customWidth="1"/>
    <col min="7249" max="7249" width="4.42578125" style="320" customWidth="1"/>
    <col min="7250" max="7250" width="1.42578125" style="320" customWidth="1"/>
    <col min="7251" max="7251" width="4.42578125" style="320" customWidth="1"/>
    <col min="7252" max="7252" width="1.42578125" style="320" customWidth="1"/>
    <col min="7253" max="7253" width="4.42578125" style="320" customWidth="1"/>
    <col min="7254" max="7254" width="1.42578125" style="320" customWidth="1"/>
    <col min="7255" max="7255" width="4.42578125" style="320" customWidth="1"/>
    <col min="7256" max="7256" width="1.42578125" style="320" customWidth="1"/>
    <col min="7257" max="7257" width="4.42578125" style="320" customWidth="1"/>
    <col min="7258" max="7258" width="1.42578125" style="320" customWidth="1"/>
    <col min="7259" max="7259" width="4.42578125" style="320" customWidth="1"/>
    <col min="7260" max="7260" width="1.42578125" style="320" customWidth="1"/>
    <col min="7261" max="7261" width="4.42578125" style="320" customWidth="1"/>
    <col min="7262" max="7262" width="1.42578125" style="320" customWidth="1"/>
    <col min="7263" max="7263" width="4.42578125" style="320" customWidth="1"/>
    <col min="7264" max="7264" width="1.42578125" style="320" customWidth="1"/>
    <col min="7265" max="7265" width="4.42578125" style="320" customWidth="1"/>
    <col min="7266" max="7266" width="1.42578125" style="320" customWidth="1"/>
    <col min="7267" max="7267" width="4.42578125" style="320" customWidth="1"/>
    <col min="7268" max="7268" width="1.42578125" style="320" customWidth="1"/>
    <col min="7269" max="7269" width="4.42578125" style="320" customWidth="1"/>
    <col min="7270" max="7270" width="1.42578125" style="320" customWidth="1"/>
    <col min="7271" max="7271" width="4.42578125" style="320" customWidth="1"/>
    <col min="7272" max="7272" width="1.42578125" style="320" customWidth="1"/>
    <col min="7273" max="7273" width="4.42578125" style="320" customWidth="1"/>
    <col min="7274" max="7424" width="8" style="320"/>
    <col min="7425" max="7426" width="0" style="320" hidden="1" customWidth="1"/>
    <col min="7427" max="7427" width="7.140625" style="320" customWidth="1"/>
    <col min="7428" max="7428" width="34.42578125" style="320" customWidth="1"/>
    <col min="7429" max="7429" width="8.5703125" style="320" customWidth="1"/>
    <col min="7430" max="7430" width="6.85546875" style="320" customWidth="1"/>
    <col min="7431" max="7431" width="1.5703125" style="320" customWidth="1"/>
    <col min="7432" max="7432" width="6" style="320" customWidth="1"/>
    <col min="7433" max="7433" width="1.5703125" style="320" customWidth="1"/>
    <col min="7434" max="7434" width="6.140625" style="320" customWidth="1"/>
    <col min="7435" max="7435" width="1.5703125" style="320" customWidth="1"/>
    <col min="7436" max="7436" width="6.140625" style="320" customWidth="1"/>
    <col min="7437" max="7437" width="1.5703125" style="320" customWidth="1"/>
    <col min="7438" max="7438" width="6.140625" style="320" customWidth="1"/>
    <col min="7439" max="7439" width="1.5703125" style="320" customWidth="1"/>
    <col min="7440" max="7440" width="6" style="320" customWidth="1"/>
    <col min="7441" max="7441" width="1.5703125" style="320" customWidth="1"/>
    <col min="7442" max="7442" width="6" style="320" customWidth="1"/>
    <col min="7443" max="7443" width="1.5703125" style="320" customWidth="1"/>
    <col min="7444" max="7444" width="6" style="320" customWidth="1"/>
    <col min="7445" max="7445" width="1.5703125" style="320" customWidth="1"/>
    <col min="7446" max="7446" width="6" style="320" customWidth="1"/>
    <col min="7447" max="7447" width="1.5703125" style="320" customWidth="1"/>
    <col min="7448" max="7448" width="6" style="320" customWidth="1"/>
    <col min="7449" max="7449" width="1.5703125" style="320" customWidth="1"/>
    <col min="7450" max="7450" width="6" style="320" customWidth="1"/>
    <col min="7451" max="7451" width="1.5703125" style="320" customWidth="1"/>
    <col min="7452" max="7452" width="6" style="320" customWidth="1"/>
    <col min="7453" max="7453" width="1.5703125" style="320" customWidth="1"/>
    <col min="7454" max="7454" width="6" style="320" customWidth="1"/>
    <col min="7455" max="7455" width="1.5703125" style="320" customWidth="1"/>
    <col min="7456" max="7456" width="6" style="320" customWidth="1"/>
    <col min="7457" max="7457" width="1.5703125" style="320" customWidth="1"/>
    <col min="7458" max="7458" width="6" style="320" customWidth="1"/>
    <col min="7459" max="7459" width="1.5703125" style="320" customWidth="1"/>
    <col min="7460" max="7460" width="6" style="320" customWidth="1"/>
    <col min="7461" max="7461" width="1.5703125" style="320" customWidth="1"/>
    <col min="7462" max="7462" width="6" style="320" customWidth="1"/>
    <col min="7463" max="7463" width="1.5703125" style="320" customWidth="1"/>
    <col min="7464" max="7464" width="6" style="320" customWidth="1"/>
    <col min="7465" max="7465" width="1.5703125" style="320" customWidth="1"/>
    <col min="7466" max="7466" width="6" style="320" customWidth="1"/>
    <col min="7467" max="7467" width="1.5703125" style="320" customWidth="1"/>
    <col min="7468" max="7468" width="6" style="320" customWidth="1"/>
    <col min="7469" max="7469" width="1.5703125" style="320" customWidth="1"/>
    <col min="7470" max="7470" width="6" style="320" customWidth="1"/>
    <col min="7471" max="7471" width="1.5703125" style="320" customWidth="1"/>
    <col min="7472" max="7472" width="6" style="320" customWidth="1"/>
    <col min="7473" max="7473" width="1.5703125" style="320" customWidth="1"/>
    <col min="7474" max="7474" width="6" style="320" customWidth="1"/>
    <col min="7475" max="7475" width="1.5703125" style="320" customWidth="1"/>
    <col min="7476" max="7476" width="6" style="320" customWidth="1"/>
    <col min="7477" max="7478" width="1.5703125" style="320" customWidth="1"/>
    <col min="7479" max="7479" width="4.140625" style="320" customWidth="1"/>
    <col min="7480" max="7480" width="6.140625" style="320" customWidth="1"/>
    <col min="7481" max="7481" width="31" style="320" customWidth="1"/>
    <col min="7482" max="7482" width="9.140625" style="320" customWidth="1"/>
    <col min="7483" max="7483" width="4.42578125" style="320" customWidth="1"/>
    <col min="7484" max="7484" width="1.85546875" style="320" customWidth="1"/>
    <col min="7485" max="7485" width="4.42578125" style="320" customWidth="1"/>
    <col min="7486" max="7486" width="1.42578125" style="320" customWidth="1"/>
    <col min="7487" max="7487" width="4.42578125" style="320" customWidth="1"/>
    <col min="7488" max="7488" width="1.42578125" style="320" customWidth="1"/>
    <col min="7489" max="7489" width="4.42578125" style="320" customWidth="1"/>
    <col min="7490" max="7490" width="1.42578125" style="320" customWidth="1"/>
    <col min="7491" max="7491" width="4.42578125" style="320" customWidth="1"/>
    <col min="7492" max="7492" width="1.42578125" style="320" customWidth="1"/>
    <col min="7493" max="7493" width="4.42578125" style="320" customWidth="1"/>
    <col min="7494" max="7494" width="1.42578125" style="320" customWidth="1"/>
    <col min="7495" max="7495" width="4.42578125" style="320" customWidth="1"/>
    <col min="7496" max="7496" width="1.42578125" style="320" customWidth="1"/>
    <col min="7497" max="7497" width="4.42578125" style="320" customWidth="1"/>
    <col min="7498" max="7498" width="1.42578125" style="320" customWidth="1"/>
    <col min="7499" max="7499" width="4.42578125" style="320" customWidth="1"/>
    <col min="7500" max="7500" width="1.42578125" style="320" customWidth="1"/>
    <col min="7501" max="7501" width="4.42578125" style="320" customWidth="1"/>
    <col min="7502" max="7502" width="1.42578125" style="320" customWidth="1"/>
    <col min="7503" max="7503" width="4.42578125" style="320" customWidth="1"/>
    <col min="7504" max="7504" width="1.42578125" style="320" customWidth="1"/>
    <col min="7505" max="7505" width="4.42578125" style="320" customWidth="1"/>
    <col min="7506" max="7506" width="1.42578125" style="320" customWidth="1"/>
    <col min="7507" max="7507" width="4.42578125" style="320" customWidth="1"/>
    <col min="7508" max="7508" width="1.42578125" style="320" customWidth="1"/>
    <col min="7509" max="7509" width="4.42578125" style="320" customWidth="1"/>
    <col min="7510" max="7510" width="1.42578125" style="320" customWidth="1"/>
    <col min="7511" max="7511" width="4.42578125" style="320" customWidth="1"/>
    <col min="7512" max="7512" width="1.42578125" style="320" customWidth="1"/>
    <col min="7513" max="7513" width="4.42578125" style="320" customWidth="1"/>
    <col min="7514" max="7514" width="1.42578125" style="320" customWidth="1"/>
    <col min="7515" max="7515" width="4.42578125" style="320" customWidth="1"/>
    <col min="7516" max="7516" width="1.42578125" style="320" customWidth="1"/>
    <col min="7517" max="7517" width="4.42578125" style="320" customWidth="1"/>
    <col min="7518" max="7518" width="1.42578125" style="320" customWidth="1"/>
    <col min="7519" max="7519" width="4.42578125" style="320" customWidth="1"/>
    <col min="7520" max="7520" width="1.42578125" style="320" customWidth="1"/>
    <col min="7521" max="7521" width="4.42578125" style="320" customWidth="1"/>
    <col min="7522" max="7522" width="1.42578125" style="320" customWidth="1"/>
    <col min="7523" max="7523" width="4.42578125" style="320" customWidth="1"/>
    <col min="7524" max="7524" width="1.42578125" style="320" customWidth="1"/>
    <col min="7525" max="7525" width="4.42578125" style="320" customWidth="1"/>
    <col min="7526" max="7526" width="1.42578125" style="320" customWidth="1"/>
    <col min="7527" max="7527" width="4.42578125" style="320" customWidth="1"/>
    <col min="7528" max="7528" width="1.42578125" style="320" customWidth="1"/>
    <col min="7529" max="7529" width="4.42578125" style="320" customWidth="1"/>
    <col min="7530" max="7680" width="8" style="320"/>
    <col min="7681" max="7682" width="0" style="320" hidden="1" customWidth="1"/>
    <col min="7683" max="7683" width="7.140625" style="320" customWidth="1"/>
    <col min="7684" max="7684" width="34.42578125" style="320" customWidth="1"/>
    <col min="7685" max="7685" width="8.5703125" style="320" customWidth="1"/>
    <col min="7686" max="7686" width="6.85546875" style="320" customWidth="1"/>
    <col min="7687" max="7687" width="1.5703125" style="320" customWidth="1"/>
    <col min="7688" max="7688" width="6" style="320" customWidth="1"/>
    <col min="7689" max="7689" width="1.5703125" style="320" customWidth="1"/>
    <col min="7690" max="7690" width="6.140625" style="320" customWidth="1"/>
    <col min="7691" max="7691" width="1.5703125" style="320" customWidth="1"/>
    <col min="7692" max="7692" width="6.140625" style="320" customWidth="1"/>
    <col min="7693" max="7693" width="1.5703125" style="320" customWidth="1"/>
    <col min="7694" max="7694" width="6.140625" style="320" customWidth="1"/>
    <col min="7695" max="7695" width="1.5703125" style="320" customWidth="1"/>
    <col min="7696" max="7696" width="6" style="320" customWidth="1"/>
    <col min="7697" max="7697" width="1.5703125" style="320" customWidth="1"/>
    <col min="7698" max="7698" width="6" style="320" customWidth="1"/>
    <col min="7699" max="7699" width="1.5703125" style="320" customWidth="1"/>
    <col min="7700" max="7700" width="6" style="320" customWidth="1"/>
    <col min="7701" max="7701" width="1.5703125" style="320" customWidth="1"/>
    <col min="7702" max="7702" width="6" style="320" customWidth="1"/>
    <col min="7703" max="7703" width="1.5703125" style="320" customWidth="1"/>
    <col min="7704" max="7704" width="6" style="320" customWidth="1"/>
    <col min="7705" max="7705" width="1.5703125" style="320" customWidth="1"/>
    <col min="7706" max="7706" width="6" style="320" customWidth="1"/>
    <col min="7707" max="7707" width="1.5703125" style="320" customWidth="1"/>
    <col min="7708" max="7708" width="6" style="320" customWidth="1"/>
    <col min="7709" max="7709" width="1.5703125" style="320" customWidth="1"/>
    <col min="7710" max="7710" width="6" style="320" customWidth="1"/>
    <col min="7711" max="7711" width="1.5703125" style="320" customWidth="1"/>
    <col min="7712" max="7712" width="6" style="320" customWidth="1"/>
    <col min="7713" max="7713" width="1.5703125" style="320" customWidth="1"/>
    <col min="7714" max="7714" width="6" style="320" customWidth="1"/>
    <col min="7715" max="7715" width="1.5703125" style="320" customWidth="1"/>
    <col min="7716" max="7716" width="6" style="320" customWidth="1"/>
    <col min="7717" max="7717" width="1.5703125" style="320" customWidth="1"/>
    <col min="7718" max="7718" width="6" style="320" customWidth="1"/>
    <col min="7719" max="7719" width="1.5703125" style="320" customWidth="1"/>
    <col min="7720" max="7720" width="6" style="320" customWidth="1"/>
    <col min="7721" max="7721" width="1.5703125" style="320" customWidth="1"/>
    <col min="7722" max="7722" width="6" style="320" customWidth="1"/>
    <col min="7723" max="7723" width="1.5703125" style="320" customWidth="1"/>
    <col min="7724" max="7724" width="6" style="320" customWidth="1"/>
    <col min="7725" max="7725" width="1.5703125" style="320" customWidth="1"/>
    <col min="7726" max="7726" width="6" style="320" customWidth="1"/>
    <col min="7727" max="7727" width="1.5703125" style="320" customWidth="1"/>
    <col min="7728" max="7728" width="6" style="320" customWidth="1"/>
    <col min="7729" max="7729" width="1.5703125" style="320" customWidth="1"/>
    <col min="7730" max="7730" width="6" style="320" customWidth="1"/>
    <col min="7731" max="7731" width="1.5703125" style="320" customWidth="1"/>
    <col min="7732" max="7732" width="6" style="320" customWidth="1"/>
    <col min="7733" max="7734" width="1.5703125" style="320" customWidth="1"/>
    <col min="7735" max="7735" width="4.140625" style="320" customWidth="1"/>
    <col min="7736" max="7736" width="6.140625" style="320" customWidth="1"/>
    <col min="7737" max="7737" width="31" style="320" customWidth="1"/>
    <col min="7738" max="7738" width="9.140625" style="320" customWidth="1"/>
    <col min="7739" max="7739" width="4.42578125" style="320" customWidth="1"/>
    <col min="7740" max="7740" width="1.85546875" style="320" customWidth="1"/>
    <col min="7741" max="7741" width="4.42578125" style="320" customWidth="1"/>
    <col min="7742" max="7742" width="1.42578125" style="320" customWidth="1"/>
    <col min="7743" max="7743" width="4.42578125" style="320" customWidth="1"/>
    <col min="7744" max="7744" width="1.42578125" style="320" customWidth="1"/>
    <col min="7745" max="7745" width="4.42578125" style="320" customWidth="1"/>
    <col min="7746" max="7746" width="1.42578125" style="320" customWidth="1"/>
    <col min="7747" max="7747" width="4.42578125" style="320" customWidth="1"/>
    <col min="7748" max="7748" width="1.42578125" style="320" customWidth="1"/>
    <col min="7749" max="7749" width="4.42578125" style="320" customWidth="1"/>
    <col min="7750" max="7750" width="1.42578125" style="320" customWidth="1"/>
    <col min="7751" max="7751" width="4.42578125" style="320" customWidth="1"/>
    <col min="7752" max="7752" width="1.42578125" style="320" customWidth="1"/>
    <col min="7753" max="7753" width="4.42578125" style="320" customWidth="1"/>
    <col min="7754" max="7754" width="1.42578125" style="320" customWidth="1"/>
    <col min="7755" max="7755" width="4.42578125" style="320" customWidth="1"/>
    <col min="7756" max="7756" width="1.42578125" style="320" customWidth="1"/>
    <col min="7757" max="7757" width="4.42578125" style="320" customWidth="1"/>
    <col min="7758" max="7758" width="1.42578125" style="320" customWidth="1"/>
    <col min="7759" max="7759" width="4.42578125" style="320" customWidth="1"/>
    <col min="7760" max="7760" width="1.42578125" style="320" customWidth="1"/>
    <col min="7761" max="7761" width="4.42578125" style="320" customWidth="1"/>
    <col min="7762" max="7762" width="1.42578125" style="320" customWidth="1"/>
    <col min="7763" max="7763" width="4.42578125" style="320" customWidth="1"/>
    <col min="7764" max="7764" width="1.42578125" style="320" customWidth="1"/>
    <col min="7765" max="7765" width="4.42578125" style="320" customWidth="1"/>
    <col min="7766" max="7766" width="1.42578125" style="320" customWidth="1"/>
    <col min="7767" max="7767" width="4.42578125" style="320" customWidth="1"/>
    <col min="7768" max="7768" width="1.42578125" style="320" customWidth="1"/>
    <col min="7769" max="7769" width="4.42578125" style="320" customWidth="1"/>
    <col min="7770" max="7770" width="1.42578125" style="320" customWidth="1"/>
    <col min="7771" max="7771" width="4.42578125" style="320" customWidth="1"/>
    <col min="7772" max="7772" width="1.42578125" style="320" customWidth="1"/>
    <col min="7773" max="7773" width="4.42578125" style="320" customWidth="1"/>
    <col min="7774" max="7774" width="1.42578125" style="320" customWidth="1"/>
    <col min="7775" max="7775" width="4.42578125" style="320" customWidth="1"/>
    <col min="7776" max="7776" width="1.42578125" style="320" customWidth="1"/>
    <col min="7777" max="7777" width="4.42578125" style="320" customWidth="1"/>
    <col min="7778" max="7778" width="1.42578125" style="320" customWidth="1"/>
    <col min="7779" max="7779" width="4.42578125" style="320" customWidth="1"/>
    <col min="7780" max="7780" width="1.42578125" style="320" customWidth="1"/>
    <col min="7781" max="7781" width="4.42578125" style="320" customWidth="1"/>
    <col min="7782" max="7782" width="1.42578125" style="320" customWidth="1"/>
    <col min="7783" max="7783" width="4.42578125" style="320" customWidth="1"/>
    <col min="7784" max="7784" width="1.42578125" style="320" customWidth="1"/>
    <col min="7785" max="7785" width="4.42578125" style="320" customWidth="1"/>
    <col min="7786" max="7936" width="8" style="320"/>
    <col min="7937" max="7938" width="0" style="320" hidden="1" customWidth="1"/>
    <col min="7939" max="7939" width="7.140625" style="320" customWidth="1"/>
    <col min="7940" max="7940" width="34.42578125" style="320" customWidth="1"/>
    <col min="7941" max="7941" width="8.5703125" style="320" customWidth="1"/>
    <col min="7942" max="7942" width="6.85546875" style="320" customWidth="1"/>
    <col min="7943" max="7943" width="1.5703125" style="320" customWidth="1"/>
    <col min="7944" max="7944" width="6" style="320" customWidth="1"/>
    <col min="7945" max="7945" width="1.5703125" style="320" customWidth="1"/>
    <col min="7946" max="7946" width="6.140625" style="320" customWidth="1"/>
    <col min="7947" max="7947" width="1.5703125" style="320" customWidth="1"/>
    <col min="7948" max="7948" width="6.140625" style="320" customWidth="1"/>
    <col min="7949" max="7949" width="1.5703125" style="320" customWidth="1"/>
    <col min="7950" max="7950" width="6.140625" style="320" customWidth="1"/>
    <col min="7951" max="7951" width="1.5703125" style="320" customWidth="1"/>
    <col min="7952" max="7952" width="6" style="320" customWidth="1"/>
    <col min="7953" max="7953" width="1.5703125" style="320" customWidth="1"/>
    <col min="7954" max="7954" width="6" style="320" customWidth="1"/>
    <col min="7955" max="7955" width="1.5703125" style="320" customWidth="1"/>
    <col min="7956" max="7956" width="6" style="320" customWidth="1"/>
    <col min="7957" max="7957" width="1.5703125" style="320" customWidth="1"/>
    <col min="7958" max="7958" width="6" style="320" customWidth="1"/>
    <col min="7959" max="7959" width="1.5703125" style="320" customWidth="1"/>
    <col min="7960" max="7960" width="6" style="320" customWidth="1"/>
    <col min="7961" max="7961" width="1.5703125" style="320" customWidth="1"/>
    <col min="7962" max="7962" width="6" style="320" customWidth="1"/>
    <col min="7963" max="7963" width="1.5703125" style="320" customWidth="1"/>
    <col min="7964" max="7964" width="6" style="320" customWidth="1"/>
    <col min="7965" max="7965" width="1.5703125" style="320" customWidth="1"/>
    <col min="7966" max="7966" width="6" style="320" customWidth="1"/>
    <col min="7967" max="7967" width="1.5703125" style="320" customWidth="1"/>
    <col min="7968" max="7968" width="6" style="320" customWidth="1"/>
    <col min="7969" max="7969" width="1.5703125" style="320" customWidth="1"/>
    <col min="7970" max="7970" width="6" style="320" customWidth="1"/>
    <col min="7971" max="7971" width="1.5703125" style="320" customWidth="1"/>
    <col min="7972" max="7972" width="6" style="320" customWidth="1"/>
    <col min="7973" max="7973" width="1.5703125" style="320" customWidth="1"/>
    <col min="7974" max="7974" width="6" style="320" customWidth="1"/>
    <col min="7975" max="7975" width="1.5703125" style="320" customWidth="1"/>
    <col min="7976" max="7976" width="6" style="320" customWidth="1"/>
    <col min="7977" max="7977" width="1.5703125" style="320" customWidth="1"/>
    <col min="7978" max="7978" width="6" style="320" customWidth="1"/>
    <col min="7979" max="7979" width="1.5703125" style="320" customWidth="1"/>
    <col min="7980" max="7980" width="6" style="320" customWidth="1"/>
    <col min="7981" max="7981" width="1.5703125" style="320" customWidth="1"/>
    <col min="7982" max="7982" width="6" style="320" customWidth="1"/>
    <col min="7983" max="7983" width="1.5703125" style="320" customWidth="1"/>
    <col min="7984" max="7984" width="6" style="320" customWidth="1"/>
    <col min="7985" max="7985" width="1.5703125" style="320" customWidth="1"/>
    <col min="7986" max="7986" width="6" style="320" customWidth="1"/>
    <col min="7987" max="7987" width="1.5703125" style="320" customWidth="1"/>
    <col min="7988" max="7988" width="6" style="320" customWidth="1"/>
    <col min="7989" max="7990" width="1.5703125" style="320" customWidth="1"/>
    <col min="7991" max="7991" width="4.140625" style="320" customWidth="1"/>
    <col min="7992" max="7992" width="6.140625" style="320" customWidth="1"/>
    <col min="7993" max="7993" width="31" style="320" customWidth="1"/>
    <col min="7994" max="7994" width="9.140625" style="320" customWidth="1"/>
    <col min="7995" max="7995" width="4.42578125" style="320" customWidth="1"/>
    <col min="7996" max="7996" width="1.85546875" style="320" customWidth="1"/>
    <col min="7997" max="7997" width="4.42578125" style="320" customWidth="1"/>
    <col min="7998" max="7998" width="1.42578125" style="320" customWidth="1"/>
    <col min="7999" max="7999" width="4.42578125" style="320" customWidth="1"/>
    <col min="8000" max="8000" width="1.42578125" style="320" customWidth="1"/>
    <col min="8001" max="8001" width="4.42578125" style="320" customWidth="1"/>
    <col min="8002" max="8002" width="1.42578125" style="320" customWidth="1"/>
    <col min="8003" max="8003" width="4.42578125" style="320" customWidth="1"/>
    <col min="8004" max="8004" width="1.42578125" style="320" customWidth="1"/>
    <col min="8005" max="8005" width="4.42578125" style="320" customWidth="1"/>
    <col min="8006" max="8006" width="1.42578125" style="320" customWidth="1"/>
    <col min="8007" max="8007" width="4.42578125" style="320" customWidth="1"/>
    <col min="8008" max="8008" width="1.42578125" style="320" customWidth="1"/>
    <col min="8009" max="8009" width="4.42578125" style="320" customWidth="1"/>
    <col min="8010" max="8010" width="1.42578125" style="320" customWidth="1"/>
    <col min="8011" max="8011" width="4.42578125" style="320" customWidth="1"/>
    <col min="8012" max="8012" width="1.42578125" style="320" customWidth="1"/>
    <col min="8013" max="8013" width="4.42578125" style="320" customWidth="1"/>
    <col min="8014" max="8014" width="1.42578125" style="320" customWidth="1"/>
    <col min="8015" max="8015" width="4.42578125" style="320" customWidth="1"/>
    <col min="8016" max="8016" width="1.42578125" style="320" customWidth="1"/>
    <col min="8017" max="8017" width="4.42578125" style="320" customWidth="1"/>
    <col min="8018" max="8018" width="1.42578125" style="320" customWidth="1"/>
    <col min="8019" max="8019" width="4.42578125" style="320" customWidth="1"/>
    <col min="8020" max="8020" width="1.42578125" style="320" customWidth="1"/>
    <col min="8021" max="8021" width="4.42578125" style="320" customWidth="1"/>
    <col min="8022" max="8022" width="1.42578125" style="320" customWidth="1"/>
    <col min="8023" max="8023" width="4.42578125" style="320" customWidth="1"/>
    <col min="8024" max="8024" width="1.42578125" style="320" customWidth="1"/>
    <col min="8025" max="8025" width="4.42578125" style="320" customWidth="1"/>
    <col min="8026" max="8026" width="1.42578125" style="320" customWidth="1"/>
    <col min="8027" max="8027" width="4.42578125" style="320" customWidth="1"/>
    <col min="8028" max="8028" width="1.42578125" style="320" customWidth="1"/>
    <col min="8029" max="8029" width="4.42578125" style="320" customWidth="1"/>
    <col min="8030" max="8030" width="1.42578125" style="320" customWidth="1"/>
    <col min="8031" max="8031" width="4.42578125" style="320" customWidth="1"/>
    <col min="8032" max="8032" width="1.42578125" style="320" customWidth="1"/>
    <col min="8033" max="8033" width="4.42578125" style="320" customWidth="1"/>
    <col min="8034" max="8034" width="1.42578125" style="320" customWidth="1"/>
    <col min="8035" max="8035" width="4.42578125" style="320" customWidth="1"/>
    <col min="8036" max="8036" width="1.42578125" style="320" customWidth="1"/>
    <col min="8037" max="8037" width="4.42578125" style="320" customWidth="1"/>
    <col min="8038" max="8038" width="1.42578125" style="320" customWidth="1"/>
    <col min="8039" max="8039" width="4.42578125" style="320" customWidth="1"/>
    <col min="8040" max="8040" width="1.42578125" style="320" customWidth="1"/>
    <col min="8041" max="8041" width="4.42578125" style="320" customWidth="1"/>
    <col min="8042" max="8192" width="8" style="320"/>
    <col min="8193" max="8194" width="0" style="320" hidden="1" customWidth="1"/>
    <col min="8195" max="8195" width="7.140625" style="320" customWidth="1"/>
    <col min="8196" max="8196" width="34.42578125" style="320" customWidth="1"/>
    <col min="8197" max="8197" width="8.5703125" style="320" customWidth="1"/>
    <col min="8198" max="8198" width="6.85546875" style="320" customWidth="1"/>
    <col min="8199" max="8199" width="1.5703125" style="320" customWidth="1"/>
    <col min="8200" max="8200" width="6" style="320" customWidth="1"/>
    <col min="8201" max="8201" width="1.5703125" style="320" customWidth="1"/>
    <col min="8202" max="8202" width="6.140625" style="320" customWidth="1"/>
    <col min="8203" max="8203" width="1.5703125" style="320" customWidth="1"/>
    <col min="8204" max="8204" width="6.140625" style="320" customWidth="1"/>
    <col min="8205" max="8205" width="1.5703125" style="320" customWidth="1"/>
    <col min="8206" max="8206" width="6.140625" style="320" customWidth="1"/>
    <col min="8207" max="8207" width="1.5703125" style="320" customWidth="1"/>
    <col min="8208" max="8208" width="6" style="320" customWidth="1"/>
    <col min="8209" max="8209" width="1.5703125" style="320" customWidth="1"/>
    <col min="8210" max="8210" width="6" style="320" customWidth="1"/>
    <col min="8211" max="8211" width="1.5703125" style="320" customWidth="1"/>
    <col min="8212" max="8212" width="6" style="320" customWidth="1"/>
    <col min="8213" max="8213" width="1.5703125" style="320" customWidth="1"/>
    <col min="8214" max="8214" width="6" style="320" customWidth="1"/>
    <col min="8215" max="8215" width="1.5703125" style="320" customWidth="1"/>
    <col min="8216" max="8216" width="6" style="320" customWidth="1"/>
    <col min="8217" max="8217" width="1.5703125" style="320" customWidth="1"/>
    <col min="8218" max="8218" width="6" style="320" customWidth="1"/>
    <col min="8219" max="8219" width="1.5703125" style="320" customWidth="1"/>
    <col min="8220" max="8220" width="6" style="320" customWidth="1"/>
    <col min="8221" max="8221" width="1.5703125" style="320" customWidth="1"/>
    <col min="8222" max="8222" width="6" style="320" customWidth="1"/>
    <col min="8223" max="8223" width="1.5703125" style="320" customWidth="1"/>
    <col min="8224" max="8224" width="6" style="320" customWidth="1"/>
    <col min="8225" max="8225" width="1.5703125" style="320" customWidth="1"/>
    <col min="8226" max="8226" width="6" style="320" customWidth="1"/>
    <col min="8227" max="8227" width="1.5703125" style="320" customWidth="1"/>
    <col min="8228" max="8228" width="6" style="320" customWidth="1"/>
    <col min="8229" max="8229" width="1.5703125" style="320" customWidth="1"/>
    <col min="8230" max="8230" width="6" style="320" customWidth="1"/>
    <col min="8231" max="8231" width="1.5703125" style="320" customWidth="1"/>
    <col min="8232" max="8232" width="6" style="320" customWidth="1"/>
    <col min="8233" max="8233" width="1.5703125" style="320" customWidth="1"/>
    <col min="8234" max="8234" width="6" style="320" customWidth="1"/>
    <col min="8235" max="8235" width="1.5703125" style="320" customWidth="1"/>
    <col min="8236" max="8236" width="6" style="320" customWidth="1"/>
    <col min="8237" max="8237" width="1.5703125" style="320" customWidth="1"/>
    <col min="8238" max="8238" width="6" style="320" customWidth="1"/>
    <col min="8239" max="8239" width="1.5703125" style="320" customWidth="1"/>
    <col min="8240" max="8240" width="6" style="320" customWidth="1"/>
    <col min="8241" max="8241" width="1.5703125" style="320" customWidth="1"/>
    <col min="8242" max="8242" width="6" style="320" customWidth="1"/>
    <col min="8243" max="8243" width="1.5703125" style="320" customWidth="1"/>
    <col min="8244" max="8244" width="6" style="320" customWidth="1"/>
    <col min="8245" max="8246" width="1.5703125" style="320" customWidth="1"/>
    <col min="8247" max="8247" width="4.140625" style="320" customWidth="1"/>
    <col min="8248" max="8248" width="6.140625" style="320" customWidth="1"/>
    <col min="8249" max="8249" width="31" style="320" customWidth="1"/>
    <col min="8250" max="8250" width="9.140625" style="320" customWidth="1"/>
    <col min="8251" max="8251" width="4.42578125" style="320" customWidth="1"/>
    <col min="8252" max="8252" width="1.85546875" style="320" customWidth="1"/>
    <col min="8253" max="8253" width="4.42578125" style="320" customWidth="1"/>
    <col min="8254" max="8254" width="1.42578125" style="320" customWidth="1"/>
    <col min="8255" max="8255" width="4.42578125" style="320" customWidth="1"/>
    <col min="8256" max="8256" width="1.42578125" style="320" customWidth="1"/>
    <col min="8257" max="8257" width="4.42578125" style="320" customWidth="1"/>
    <col min="8258" max="8258" width="1.42578125" style="320" customWidth="1"/>
    <col min="8259" max="8259" width="4.42578125" style="320" customWidth="1"/>
    <col min="8260" max="8260" width="1.42578125" style="320" customWidth="1"/>
    <col min="8261" max="8261" width="4.42578125" style="320" customWidth="1"/>
    <col min="8262" max="8262" width="1.42578125" style="320" customWidth="1"/>
    <col min="8263" max="8263" width="4.42578125" style="320" customWidth="1"/>
    <col min="8264" max="8264" width="1.42578125" style="320" customWidth="1"/>
    <col min="8265" max="8265" width="4.42578125" style="320" customWidth="1"/>
    <col min="8266" max="8266" width="1.42578125" style="320" customWidth="1"/>
    <col min="8267" max="8267" width="4.42578125" style="320" customWidth="1"/>
    <col min="8268" max="8268" width="1.42578125" style="320" customWidth="1"/>
    <col min="8269" max="8269" width="4.42578125" style="320" customWidth="1"/>
    <col min="8270" max="8270" width="1.42578125" style="320" customWidth="1"/>
    <col min="8271" max="8271" width="4.42578125" style="320" customWidth="1"/>
    <col min="8272" max="8272" width="1.42578125" style="320" customWidth="1"/>
    <col min="8273" max="8273" width="4.42578125" style="320" customWidth="1"/>
    <col min="8274" max="8274" width="1.42578125" style="320" customWidth="1"/>
    <col min="8275" max="8275" width="4.42578125" style="320" customWidth="1"/>
    <col min="8276" max="8276" width="1.42578125" style="320" customWidth="1"/>
    <col min="8277" max="8277" width="4.42578125" style="320" customWidth="1"/>
    <col min="8278" max="8278" width="1.42578125" style="320" customWidth="1"/>
    <col min="8279" max="8279" width="4.42578125" style="320" customWidth="1"/>
    <col min="8280" max="8280" width="1.42578125" style="320" customWidth="1"/>
    <col min="8281" max="8281" width="4.42578125" style="320" customWidth="1"/>
    <col min="8282" max="8282" width="1.42578125" style="320" customWidth="1"/>
    <col min="8283" max="8283" width="4.42578125" style="320" customWidth="1"/>
    <col min="8284" max="8284" width="1.42578125" style="320" customWidth="1"/>
    <col min="8285" max="8285" width="4.42578125" style="320" customWidth="1"/>
    <col min="8286" max="8286" width="1.42578125" style="320" customWidth="1"/>
    <col min="8287" max="8287" width="4.42578125" style="320" customWidth="1"/>
    <col min="8288" max="8288" width="1.42578125" style="320" customWidth="1"/>
    <col min="8289" max="8289" width="4.42578125" style="320" customWidth="1"/>
    <col min="8290" max="8290" width="1.42578125" style="320" customWidth="1"/>
    <col min="8291" max="8291" width="4.42578125" style="320" customWidth="1"/>
    <col min="8292" max="8292" width="1.42578125" style="320" customWidth="1"/>
    <col min="8293" max="8293" width="4.42578125" style="320" customWidth="1"/>
    <col min="8294" max="8294" width="1.42578125" style="320" customWidth="1"/>
    <col min="8295" max="8295" width="4.42578125" style="320" customWidth="1"/>
    <col min="8296" max="8296" width="1.42578125" style="320" customWidth="1"/>
    <col min="8297" max="8297" width="4.42578125" style="320" customWidth="1"/>
    <col min="8298" max="8448" width="8" style="320"/>
    <col min="8449" max="8450" width="0" style="320" hidden="1" customWidth="1"/>
    <col min="8451" max="8451" width="7.140625" style="320" customWidth="1"/>
    <col min="8452" max="8452" width="34.42578125" style="320" customWidth="1"/>
    <col min="8453" max="8453" width="8.5703125" style="320" customWidth="1"/>
    <col min="8454" max="8454" width="6.85546875" style="320" customWidth="1"/>
    <col min="8455" max="8455" width="1.5703125" style="320" customWidth="1"/>
    <col min="8456" max="8456" width="6" style="320" customWidth="1"/>
    <col min="8457" max="8457" width="1.5703125" style="320" customWidth="1"/>
    <col min="8458" max="8458" width="6.140625" style="320" customWidth="1"/>
    <col min="8459" max="8459" width="1.5703125" style="320" customWidth="1"/>
    <col min="8460" max="8460" width="6.140625" style="320" customWidth="1"/>
    <col min="8461" max="8461" width="1.5703125" style="320" customWidth="1"/>
    <col min="8462" max="8462" width="6.140625" style="320" customWidth="1"/>
    <col min="8463" max="8463" width="1.5703125" style="320" customWidth="1"/>
    <col min="8464" max="8464" width="6" style="320" customWidth="1"/>
    <col min="8465" max="8465" width="1.5703125" style="320" customWidth="1"/>
    <col min="8466" max="8466" width="6" style="320" customWidth="1"/>
    <col min="8467" max="8467" width="1.5703125" style="320" customWidth="1"/>
    <col min="8468" max="8468" width="6" style="320" customWidth="1"/>
    <col min="8469" max="8469" width="1.5703125" style="320" customWidth="1"/>
    <col min="8470" max="8470" width="6" style="320" customWidth="1"/>
    <col min="8471" max="8471" width="1.5703125" style="320" customWidth="1"/>
    <col min="8472" max="8472" width="6" style="320" customWidth="1"/>
    <col min="8473" max="8473" width="1.5703125" style="320" customWidth="1"/>
    <col min="8474" max="8474" width="6" style="320" customWidth="1"/>
    <col min="8475" max="8475" width="1.5703125" style="320" customWidth="1"/>
    <col min="8476" max="8476" width="6" style="320" customWidth="1"/>
    <col min="8477" max="8477" width="1.5703125" style="320" customWidth="1"/>
    <col min="8478" max="8478" width="6" style="320" customWidth="1"/>
    <col min="8479" max="8479" width="1.5703125" style="320" customWidth="1"/>
    <col min="8480" max="8480" width="6" style="320" customWidth="1"/>
    <col min="8481" max="8481" width="1.5703125" style="320" customWidth="1"/>
    <col min="8482" max="8482" width="6" style="320" customWidth="1"/>
    <col min="8483" max="8483" width="1.5703125" style="320" customWidth="1"/>
    <col min="8484" max="8484" width="6" style="320" customWidth="1"/>
    <col min="8485" max="8485" width="1.5703125" style="320" customWidth="1"/>
    <col min="8486" max="8486" width="6" style="320" customWidth="1"/>
    <col min="8487" max="8487" width="1.5703125" style="320" customWidth="1"/>
    <col min="8488" max="8488" width="6" style="320" customWidth="1"/>
    <col min="8489" max="8489" width="1.5703125" style="320" customWidth="1"/>
    <col min="8490" max="8490" width="6" style="320" customWidth="1"/>
    <col min="8491" max="8491" width="1.5703125" style="320" customWidth="1"/>
    <col min="8492" max="8492" width="6" style="320" customWidth="1"/>
    <col min="8493" max="8493" width="1.5703125" style="320" customWidth="1"/>
    <col min="8494" max="8494" width="6" style="320" customWidth="1"/>
    <col min="8495" max="8495" width="1.5703125" style="320" customWidth="1"/>
    <col min="8496" max="8496" width="6" style="320" customWidth="1"/>
    <col min="8497" max="8497" width="1.5703125" style="320" customWidth="1"/>
    <col min="8498" max="8498" width="6" style="320" customWidth="1"/>
    <col min="8499" max="8499" width="1.5703125" style="320" customWidth="1"/>
    <col min="8500" max="8500" width="6" style="320" customWidth="1"/>
    <col min="8501" max="8502" width="1.5703125" style="320" customWidth="1"/>
    <col min="8503" max="8503" width="4.140625" style="320" customWidth="1"/>
    <col min="8504" max="8504" width="6.140625" style="320" customWidth="1"/>
    <col min="8505" max="8505" width="31" style="320" customWidth="1"/>
    <col min="8506" max="8506" width="9.140625" style="320" customWidth="1"/>
    <col min="8507" max="8507" width="4.42578125" style="320" customWidth="1"/>
    <col min="8508" max="8508" width="1.85546875" style="320" customWidth="1"/>
    <col min="8509" max="8509" width="4.42578125" style="320" customWidth="1"/>
    <col min="8510" max="8510" width="1.42578125" style="320" customWidth="1"/>
    <col min="8511" max="8511" width="4.42578125" style="320" customWidth="1"/>
    <col min="8512" max="8512" width="1.42578125" style="320" customWidth="1"/>
    <col min="8513" max="8513" width="4.42578125" style="320" customWidth="1"/>
    <col min="8514" max="8514" width="1.42578125" style="320" customWidth="1"/>
    <col min="8515" max="8515" width="4.42578125" style="320" customWidth="1"/>
    <col min="8516" max="8516" width="1.42578125" style="320" customWidth="1"/>
    <col min="8517" max="8517" width="4.42578125" style="320" customWidth="1"/>
    <col min="8518" max="8518" width="1.42578125" style="320" customWidth="1"/>
    <col min="8519" max="8519" width="4.42578125" style="320" customWidth="1"/>
    <col min="8520" max="8520" width="1.42578125" style="320" customWidth="1"/>
    <col min="8521" max="8521" width="4.42578125" style="320" customWidth="1"/>
    <col min="8522" max="8522" width="1.42578125" style="320" customWidth="1"/>
    <col min="8523" max="8523" width="4.42578125" style="320" customWidth="1"/>
    <col min="8524" max="8524" width="1.42578125" style="320" customWidth="1"/>
    <col min="8525" max="8525" width="4.42578125" style="320" customWidth="1"/>
    <col min="8526" max="8526" width="1.42578125" style="320" customWidth="1"/>
    <col min="8527" max="8527" width="4.42578125" style="320" customWidth="1"/>
    <col min="8528" max="8528" width="1.42578125" style="320" customWidth="1"/>
    <col min="8529" max="8529" width="4.42578125" style="320" customWidth="1"/>
    <col min="8530" max="8530" width="1.42578125" style="320" customWidth="1"/>
    <col min="8531" max="8531" width="4.42578125" style="320" customWidth="1"/>
    <col min="8532" max="8532" width="1.42578125" style="320" customWidth="1"/>
    <col min="8533" max="8533" width="4.42578125" style="320" customWidth="1"/>
    <col min="8534" max="8534" width="1.42578125" style="320" customWidth="1"/>
    <col min="8535" max="8535" width="4.42578125" style="320" customWidth="1"/>
    <col min="8536" max="8536" width="1.42578125" style="320" customWidth="1"/>
    <col min="8537" max="8537" width="4.42578125" style="320" customWidth="1"/>
    <col min="8538" max="8538" width="1.42578125" style="320" customWidth="1"/>
    <col min="8539" max="8539" width="4.42578125" style="320" customWidth="1"/>
    <col min="8540" max="8540" width="1.42578125" style="320" customWidth="1"/>
    <col min="8541" max="8541" width="4.42578125" style="320" customWidth="1"/>
    <col min="8542" max="8542" width="1.42578125" style="320" customWidth="1"/>
    <col min="8543" max="8543" width="4.42578125" style="320" customWidth="1"/>
    <col min="8544" max="8544" width="1.42578125" style="320" customWidth="1"/>
    <col min="8545" max="8545" width="4.42578125" style="320" customWidth="1"/>
    <col min="8546" max="8546" width="1.42578125" style="320" customWidth="1"/>
    <col min="8547" max="8547" width="4.42578125" style="320" customWidth="1"/>
    <col min="8548" max="8548" width="1.42578125" style="320" customWidth="1"/>
    <col min="8549" max="8549" width="4.42578125" style="320" customWidth="1"/>
    <col min="8550" max="8550" width="1.42578125" style="320" customWidth="1"/>
    <col min="8551" max="8551" width="4.42578125" style="320" customWidth="1"/>
    <col min="8552" max="8552" width="1.42578125" style="320" customWidth="1"/>
    <col min="8553" max="8553" width="4.42578125" style="320" customWidth="1"/>
    <col min="8554" max="8704" width="8" style="320"/>
    <col min="8705" max="8706" width="0" style="320" hidden="1" customWidth="1"/>
    <col min="8707" max="8707" width="7.140625" style="320" customWidth="1"/>
    <col min="8708" max="8708" width="34.42578125" style="320" customWidth="1"/>
    <col min="8709" max="8709" width="8.5703125" style="320" customWidth="1"/>
    <col min="8710" max="8710" width="6.85546875" style="320" customWidth="1"/>
    <col min="8711" max="8711" width="1.5703125" style="320" customWidth="1"/>
    <col min="8712" max="8712" width="6" style="320" customWidth="1"/>
    <col min="8713" max="8713" width="1.5703125" style="320" customWidth="1"/>
    <col min="8714" max="8714" width="6.140625" style="320" customWidth="1"/>
    <col min="8715" max="8715" width="1.5703125" style="320" customWidth="1"/>
    <col min="8716" max="8716" width="6.140625" style="320" customWidth="1"/>
    <col min="8717" max="8717" width="1.5703125" style="320" customWidth="1"/>
    <col min="8718" max="8718" width="6.140625" style="320" customWidth="1"/>
    <col min="8719" max="8719" width="1.5703125" style="320" customWidth="1"/>
    <col min="8720" max="8720" width="6" style="320" customWidth="1"/>
    <col min="8721" max="8721" width="1.5703125" style="320" customWidth="1"/>
    <col min="8722" max="8722" width="6" style="320" customWidth="1"/>
    <col min="8723" max="8723" width="1.5703125" style="320" customWidth="1"/>
    <col min="8724" max="8724" width="6" style="320" customWidth="1"/>
    <col min="8725" max="8725" width="1.5703125" style="320" customWidth="1"/>
    <col min="8726" max="8726" width="6" style="320" customWidth="1"/>
    <col min="8727" max="8727" width="1.5703125" style="320" customWidth="1"/>
    <col min="8728" max="8728" width="6" style="320" customWidth="1"/>
    <col min="8729" max="8729" width="1.5703125" style="320" customWidth="1"/>
    <col min="8730" max="8730" width="6" style="320" customWidth="1"/>
    <col min="8731" max="8731" width="1.5703125" style="320" customWidth="1"/>
    <col min="8732" max="8732" width="6" style="320" customWidth="1"/>
    <col min="8733" max="8733" width="1.5703125" style="320" customWidth="1"/>
    <col min="8734" max="8734" width="6" style="320" customWidth="1"/>
    <col min="8735" max="8735" width="1.5703125" style="320" customWidth="1"/>
    <col min="8736" max="8736" width="6" style="320" customWidth="1"/>
    <col min="8737" max="8737" width="1.5703125" style="320" customWidth="1"/>
    <col min="8738" max="8738" width="6" style="320" customWidth="1"/>
    <col min="8739" max="8739" width="1.5703125" style="320" customWidth="1"/>
    <col min="8740" max="8740" width="6" style="320" customWidth="1"/>
    <col min="8741" max="8741" width="1.5703125" style="320" customWidth="1"/>
    <col min="8742" max="8742" width="6" style="320" customWidth="1"/>
    <col min="8743" max="8743" width="1.5703125" style="320" customWidth="1"/>
    <col min="8744" max="8744" width="6" style="320" customWidth="1"/>
    <col min="8745" max="8745" width="1.5703125" style="320" customWidth="1"/>
    <col min="8746" max="8746" width="6" style="320" customWidth="1"/>
    <col min="8747" max="8747" width="1.5703125" style="320" customWidth="1"/>
    <col min="8748" max="8748" width="6" style="320" customWidth="1"/>
    <col min="8749" max="8749" width="1.5703125" style="320" customWidth="1"/>
    <col min="8750" max="8750" width="6" style="320" customWidth="1"/>
    <col min="8751" max="8751" width="1.5703125" style="320" customWidth="1"/>
    <col min="8752" max="8752" width="6" style="320" customWidth="1"/>
    <col min="8753" max="8753" width="1.5703125" style="320" customWidth="1"/>
    <col min="8754" max="8754" width="6" style="320" customWidth="1"/>
    <col min="8755" max="8755" width="1.5703125" style="320" customWidth="1"/>
    <col min="8756" max="8756" width="6" style="320" customWidth="1"/>
    <col min="8757" max="8758" width="1.5703125" style="320" customWidth="1"/>
    <col min="8759" max="8759" width="4.140625" style="320" customWidth="1"/>
    <col min="8760" max="8760" width="6.140625" style="320" customWidth="1"/>
    <col min="8761" max="8761" width="31" style="320" customWidth="1"/>
    <col min="8762" max="8762" width="9.140625" style="320" customWidth="1"/>
    <col min="8763" max="8763" width="4.42578125" style="320" customWidth="1"/>
    <col min="8764" max="8764" width="1.85546875" style="320" customWidth="1"/>
    <col min="8765" max="8765" width="4.42578125" style="320" customWidth="1"/>
    <col min="8766" max="8766" width="1.42578125" style="320" customWidth="1"/>
    <col min="8767" max="8767" width="4.42578125" style="320" customWidth="1"/>
    <col min="8768" max="8768" width="1.42578125" style="320" customWidth="1"/>
    <col min="8769" max="8769" width="4.42578125" style="320" customWidth="1"/>
    <col min="8770" max="8770" width="1.42578125" style="320" customWidth="1"/>
    <col min="8771" max="8771" width="4.42578125" style="320" customWidth="1"/>
    <col min="8772" max="8772" width="1.42578125" style="320" customWidth="1"/>
    <col min="8773" max="8773" width="4.42578125" style="320" customWidth="1"/>
    <col min="8774" max="8774" width="1.42578125" style="320" customWidth="1"/>
    <col min="8775" max="8775" width="4.42578125" style="320" customWidth="1"/>
    <col min="8776" max="8776" width="1.42578125" style="320" customWidth="1"/>
    <col min="8777" max="8777" width="4.42578125" style="320" customWidth="1"/>
    <col min="8778" max="8778" width="1.42578125" style="320" customWidth="1"/>
    <col min="8779" max="8779" width="4.42578125" style="320" customWidth="1"/>
    <col min="8780" max="8780" width="1.42578125" style="320" customWidth="1"/>
    <col min="8781" max="8781" width="4.42578125" style="320" customWidth="1"/>
    <col min="8782" max="8782" width="1.42578125" style="320" customWidth="1"/>
    <col min="8783" max="8783" width="4.42578125" style="320" customWidth="1"/>
    <col min="8784" max="8784" width="1.42578125" style="320" customWidth="1"/>
    <col min="8785" max="8785" width="4.42578125" style="320" customWidth="1"/>
    <col min="8786" max="8786" width="1.42578125" style="320" customWidth="1"/>
    <col min="8787" max="8787" width="4.42578125" style="320" customWidth="1"/>
    <col min="8788" max="8788" width="1.42578125" style="320" customWidth="1"/>
    <col min="8789" max="8789" width="4.42578125" style="320" customWidth="1"/>
    <col min="8790" max="8790" width="1.42578125" style="320" customWidth="1"/>
    <col min="8791" max="8791" width="4.42578125" style="320" customWidth="1"/>
    <col min="8792" max="8792" width="1.42578125" style="320" customWidth="1"/>
    <col min="8793" max="8793" width="4.42578125" style="320" customWidth="1"/>
    <col min="8794" max="8794" width="1.42578125" style="320" customWidth="1"/>
    <col min="8795" max="8795" width="4.42578125" style="320" customWidth="1"/>
    <col min="8796" max="8796" width="1.42578125" style="320" customWidth="1"/>
    <col min="8797" max="8797" width="4.42578125" style="320" customWidth="1"/>
    <col min="8798" max="8798" width="1.42578125" style="320" customWidth="1"/>
    <col min="8799" max="8799" width="4.42578125" style="320" customWidth="1"/>
    <col min="8800" max="8800" width="1.42578125" style="320" customWidth="1"/>
    <col min="8801" max="8801" width="4.42578125" style="320" customWidth="1"/>
    <col min="8802" max="8802" width="1.42578125" style="320" customWidth="1"/>
    <col min="8803" max="8803" width="4.42578125" style="320" customWidth="1"/>
    <col min="8804" max="8804" width="1.42578125" style="320" customWidth="1"/>
    <col min="8805" max="8805" width="4.42578125" style="320" customWidth="1"/>
    <col min="8806" max="8806" width="1.42578125" style="320" customWidth="1"/>
    <col min="8807" max="8807" width="4.42578125" style="320" customWidth="1"/>
    <col min="8808" max="8808" width="1.42578125" style="320" customWidth="1"/>
    <col min="8809" max="8809" width="4.42578125" style="320" customWidth="1"/>
    <col min="8810" max="8960" width="8" style="320"/>
    <col min="8961" max="8962" width="0" style="320" hidden="1" customWidth="1"/>
    <col min="8963" max="8963" width="7.140625" style="320" customWidth="1"/>
    <col min="8964" max="8964" width="34.42578125" style="320" customWidth="1"/>
    <col min="8965" max="8965" width="8.5703125" style="320" customWidth="1"/>
    <col min="8966" max="8966" width="6.85546875" style="320" customWidth="1"/>
    <col min="8967" max="8967" width="1.5703125" style="320" customWidth="1"/>
    <col min="8968" max="8968" width="6" style="320" customWidth="1"/>
    <col min="8969" max="8969" width="1.5703125" style="320" customWidth="1"/>
    <col min="8970" max="8970" width="6.140625" style="320" customWidth="1"/>
    <col min="8971" max="8971" width="1.5703125" style="320" customWidth="1"/>
    <col min="8972" max="8972" width="6.140625" style="320" customWidth="1"/>
    <col min="8973" max="8973" width="1.5703125" style="320" customWidth="1"/>
    <col min="8974" max="8974" width="6.140625" style="320" customWidth="1"/>
    <col min="8975" max="8975" width="1.5703125" style="320" customWidth="1"/>
    <col min="8976" max="8976" width="6" style="320" customWidth="1"/>
    <col min="8977" max="8977" width="1.5703125" style="320" customWidth="1"/>
    <col min="8978" max="8978" width="6" style="320" customWidth="1"/>
    <col min="8979" max="8979" width="1.5703125" style="320" customWidth="1"/>
    <col min="8980" max="8980" width="6" style="320" customWidth="1"/>
    <col min="8981" max="8981" width="1.5703125" style="320" customWidth="1"/>
    <col min="8982" max="8982" width="6" style="320" customWidth="1"/>
    <col min="8983" max="8983" width="1.5703125" style="320" customWidth="1"/>
    <col min="8984" max="8984" width="6" style="320" customWidth="1"/>
    <col min="8985" max="8985" width="1.5703125" style="320" customWidth="1"/>
    <col min="8986" max="8986" width="6" style="320" customWidth="1"/>
    <col min="8987" max="8987" width="1.5703125" style="320" customWidth="1"/>
    <col min="8988" max="8988" width="6" style="320" customWidth="1"/>
    <col min="8989" max="8989" width="1.5703125" style="320" customWidth="1"/>
    <col min="8990" max="8990" width="6" style="320" customWidth="1"/>
    <col min="8991" max="8991" width="1.5703125" style="320" customWidth="1"/>
    <col min="8992" max="8992" width="6" style="320" customWidth="1"/>
    <col min="8993" max="8993" width="1.5703125" style="320" customWidth="1"/>
    <col min="8994" max="8994" width="6" style="320" customWidth="1"/>
    <col min="8995" max="8995" width="1.5703125" style="320" customWidth="1"/>
    <col min="8996" max="8996" width="6" style="320" customWidth="1"/>
    <col min="8997" max="8997" width="1.5703125" style="320" customWidth="1"/>
    <col min="8998" max="8998" width="6" style="320" customWidth="1"/>
    <col min="8999" max="8999" width="1.5703125" style="320" customWidth="1"/>
    <col min="9000" max="9000" width="6" style="320" customWidth="1"/>
    <col min="9001" max="9001" width="1.5703125" style="320" customWidth="1"/>
    <col min="9002" max="9002" width="6" style="320" customWidth="1"/>
    <col min="9003" max="9003" width="1.5703125" style="320" customWidth="1"/>
    <col min="9004" max="9004" width="6" style="320" customWidth="1"/>
    <col min="9005" max="9005" width="1.5703125" style="320" customWidth="1"/>
    <col min="9006" max="9006" width="6" style="320" customWidth="1"/>
    <col min="9007" max="9007" width="1.5703125" style="320" customWidth="1"/>
    <col min="9008" max="9008" width="6" style="320" customWidth="1"/>
    <col min="9009" max="9009" width="1.5703125" style="320" customWidth="1"/>
    <col min="9010" max="9010" width="6" style="320" customWidth="1"/>
    <col min="9011" max="9011" width="1.5703125" style="320" customWidth="1"/>
    <col min="9012" max="9012" width="6" style="320" customWidth="1"/>
    <col min="9013" max="9014" width="1.5703125" style="320" customWidth="1"/>
    <col min="9015" max="9015" width="4.140625" style="320" customWidth="1"/>
    <col min="9016" max="9016" width="6.140625" style="320" customWidth="1"/>
    <col min="9017" max="9017" width="31" style="320" customWidth="1"/>
    <col min="9018" max="9018" width="9.140625" style="320" customWidth="1"/>
    <col min="9019" max="9019" width="4.42578125" style="320" customWidth="1"/>
    <col min="9020" max="9020" width="1.85546875" style="320" customWidth="1"/>
    <col min="9021" max="9021" width="4.42578125" style="320" customWidth="1"/>
    <col min="9022" max="9022" width="1.42578125" style="320" customWidth="1"/>
    <col min="9023" max="9023" width="4.42578125" style="320" customWidth="1"/>
    <col min="9024" max="9024" width="1.42578125" style="320" customWidth="1"/>
    <col min="9025" max="9025" width="4.42578125" style="320" customWidth="1"/>
    <col min="9026" max="9026" width="1.42578125" style="320" customWidth="1"/>
    <col min="9027" max="9027" width="4.42578125" style="320" customWidth="1"/>
    <col min="9028" max="9028" width="1.42578125" style="320" customWidth="1"/>
    <col min="9029" max="9029" width="4.42578125" style="320" customWidth="1"/>
    <col min="9030" max="9030" width="1.42578125" style="320" customWidth="1"/>
    <col min="9031" max="9031" width="4.42578125" style="320" customWidth="1"/>
    <col min="9032" max="9032" width="1.42578125" style="320" customWidth="1"/>
    <col min="9033" max="9033" width="4.42578125" style="320" customWidth="1"/>
    <col min="9034" max="9034" width="1.42578125" style="320" customWidth="1"/>
    <col min="9035" max="9035" width="4.42578125" style="320" customWidth="1"/>
    <col min="9036" max="9036" width="1.42578125" style="320" customWidth="1"/>
    <col min="9037" max="9037" width="4.42578125" style="320" customWidth="1"/>
    <col min="9038" max="9038" width="1.42578125" style="320" customWidth="1"/>
    <col min="9039" max="9039" width="4.42578125" style="320" customWidth="1"/>
    <col min="9040" max="9040" width="1.42578125" style="320" customWidth="1"/>
    <col min="9041" max="9041" width="4.42578125" style="320" customWidth="1"/>
    <col min="9042" max="9042" width="1.42578125" style="320" customWidth="1"/>
    <col min="9043" max="9043" width="4.42578125" style="320" customWidth="1"/>
    <col min="9044" max="9044" width="1.42578125" style="320" customWidth="1"/>
    <col min="9045" max="9045" width="4.42578125" style="320" customWidth="1"/>
    <col min="9046" max="9046" width="1.42578125" style="320" customWidth="1"/>
    <col min="9047" max="9047" width="4.42578125" style="320" customWidth="1"/>
    <col min="9048" max="9048" width="1.42578125" style="320" customWidth="1"/>
    <col min="9049" max="9049" width="4.42578125" style="320" customWidth="1"/>
    <col min="9050" max="9050" width="1.42578125" style="320" customWidth="1"/>
    <col min="9051" max="9051" width="4.42578125" style="320" customWidth="1"/>
    <col min="9052" max="9052" width="1.42578125" style="320" customWidth="1"/>
    <col min="9053" max="9053" width="4.42578125" style="320" customWidth="1"/>
    <col min="9054" max="9054" width="1.42578125" style="320" customWidth="1"/>
    <col min="9055" max="9055" width="4.42578125" style="320" customWidth="1"/>
    <col min="9056" max="9056" width="1.42578125" style="320" customWidth="1"/>
    <col min="9057" max="9057" width="4.42578125" style="320" customWidth="1"/>
    <col min="9058" max="9058" width="1.42578125" style="320" customWidth="1"/>
    <col min="9059" max="9059" width="4.42578125" style="320" customWidth="1"/>
    <col min="9060" max="9060" width="1.42578125" style="320" customWidth="1"/>
    <col min="9061" max="9061" width="4.42578125" style="320" customWidth="1"/>
    <col min="9062" max="9062" width="1.42578125" style="320" customWidth="1"/>
    <col min="9063" max="9063" width="4.42578125" style="320" customWidth="1"/>
    <col min="9064" max="9064" width="1.42578125" style="320" customWidth="1"/>
    <col min="9065" max="9065" width="4.42578125" style="320" customWidth="1"/>
    <col min="9066" max="9216" width="8" style="320"/>
    <col min="9217" max="9218" width="0" style="320" hidden="1" customWidth="1"/>
    <col min="9219" max="9219" width="7.140625" style="320" customWidth="1"/>
    <col min="9220" max="9220" width="34.42578125" style="320" customWidth="1"/>
    <col min="9221" max="9221" width="8.5703125" style="320" customWidth="1"/>
    <col min="9222" max="9222" width="6.85546875" style="320" customWidth="1"/>
    <col min="9223" max="9223" width="1.5703125" style="320" customWidth="1"/>
    <col min="9224" max="9224" width="6" style="320" customWidth="1"/>
    <col min="9225" max="9225" width="1.5703125" style="320" customWidth="1"/>
    <col min="9226" max="9226" width="6.140625" style="320" customWidth="1"/>
    <col min="9227" max="9227" width="1.5703125" style="320" customWidth="1"/>
    <col min="9228" max="9228" width="6.140625" style="320" customWidth="1"/>
    <col min="9229" max="9229" width="1.5703125" style="320" customWidth="1"/>
    <col min="9230" max="9230" width="6.140625" style="320" customWidth="1"/>
    <col min="9231" max="9231" width="1.5703125" style="320" customWidth="1"/>
    <col min="9232" max="9232" width="6" style="320" customWidth="1"/>
    <col min="9233" max="9233" width="1.5703125" style="320" customWidth="1"/>
    <col min="9234" max="9234" width="6" style="320" customWidth="1"/>
    <col min="9235" max="9235" width="1.5703125" style="320" customWidth="1"/>
    <col min="9236" max="9236" width="6" style="320" customWidth="1"/>
    <col min="9237" max="9237" width="1.5703125" style="320" customWidth="1"/>
    <col min="9238" max="9238" width="6" style="320" customWidth="1"/>
    <col min="9239" max="9239" width="1.5703125" style="320" customWidth="1"/>
    <col min="9240" max="9240" width="6" style="320" customWidth="1"/>
    <col min="9241" max="9241" width="1.5703125" style="320" customWidth="1"/>
    <col min="9242" max="9242" width="6" style="320" customWidth="1"/>
    <col min="9243" max="9243" width="1.5703125" style="320" customWidth="1"/>
    <col min="9244" max="9244" width="6" style="320" customWidth="1"/>
    <col min="9245" max="9245" width="1.5703125" style="320" customWidth="1"/>
    <col min="9246" max="9246" width="6" style="320" customWidth="1"/>
    <col min="9247" max="9247" width="1.5703125" style="320" customWidth="1"/>
    <col min="9248" max="9248" width="6" style="320" customWidth="1"/>
    <col min="9249" max="9249" width="1.5703125" style="320" customWidth="1"/>
    <col min="9250" max="9250" width="6" style="320" customWidth="1"/>
    <col min="9251" max="9251" width="1.5703125" style="320" customWidth="1"/>
    <col min="9252" max="9252" width="6" style="320" customWidth="1"/>
    <col min="9253" max="9253" width="1.5703125" style="320" customWidth="1"/>
    <col min="9254" max="9254" width="6" style="320" customWidth="1"/>
    <col min="9255" max="9255" width="1.5703125" style="320" customWidth="1"/>
    <col min="9256" max="9256" width="6" style="320" customWidth="1"/>
    <col min="9257" max="9257" width="1.5703125" style="320" customWidth="1"/>
    <col min="9258" max="9258" width="6" style="320" customWidth="1"/>
    <col min="9259" max="9259" width="1.5703125" style="320" customWidth="1"/>
    <col min="9260" max="9260" width="6" style="320" customWidth="1"/>
    <col min="9261" max="9261" width="1.5703125" style="320" customWidth="1"/>
    <col min="9262" max="9262" width="6" style="320" customWidth="1"/>
    <col min="9263" max="9263" width="1.5703125" style="320" customWidth="1"/>
    <col min="9264" max="9264" width="6" style="320" customWidth="1"/>
    <col min="9265" max="9265" width="1.5703125" style="320" customWidth="1"/>
    <col min="9266" max="9266" width="6" style="320" customWidth="1"/>
    <col min="9267" max="9267" width="1.5703125" style="320" customWidth="1"/>
    <col min="9268" max="9268" width="6" style="320" customWidth="1"/>
    <col min="9269" max="9270" width="1.5703125" style="320" customWidth="1"/>
    <col min="9271" max="9271" width="4.140625" style="320" customWidth="1"/>
    <col min="9272" max="9272" width="6.140625" style="320" customWidth="1"/>
    <col min="9273" max="9273" width="31" style="320" customWidth="1"/>
    <col min="9274" max="9274" width="9.140625" style="320" customWidth="1"/>
    <col min="9275" max="9275" width="4.42578125" style="320" customWidth="1"/>
    <col min="9276" max="9276" width="1.85546875" style="320" customWidth="1"/>
    <col min="9277" max="9277" width="4.42578125" style="320" customWidth="1"/>
    <col min="9278" max="9278" width="1.42578125" style="320" customWidth="1"/>
    <col min="9279" max="9279" width="4.42578125" style="320" customWidth="1"/>
    <col min="9280" max="9280" width="1.42578125" style="320" customWidth="1"/>
    <col min="9281" max="9281" width="4.42578125" style="320" customWidth="1"/>
    <col min="9282" max="9282" width="1.42578125" style="320" customWidth="1"/>
    <col min="9283" max="9283" width="4.42578125" style="320" customWidth="1"/>
    <col min="9284" max="9284" width="1.42578125" style="320" customWidth="1"/>
    <col min="9285" max="9285" width="4.42578125" style="320" customWidth="1"/>
    <col min="9286" max="9286" width="1.42578125" style="320" customWidth="1"/>
    <col min="9287" max="9287" width="4.42578125" style="320" customWidth="1"/>
    <col min="9288" max="9288" width="1.42578125" style="320" customWidth="1"/>
    <col min="9289" max="9289" width="4.42578125" style="320" customWidth="1"/>
    <col min="9290" max="9290" width="1.42578125" style="320" customWidth="1"/>
    <col min="9291" max="9291" width="4.42578125" style="320" customWidth="1"/>
    <col min="9292" max="9292" width="1.42578125" style="320" customWidth="1"/>
    <col min="9293" max="9293" width="4.42578125" style="320" customWidth="1"/>
    <col min="9294" max="9294" width="1.42578125" style="320" customWidth="1"/>
    <col min="9295" max="9295" width="4.42578125" style="320" customWidth="1"/>
    <col min="9296" max="9296" width="1.42578125" style="320" customWidth="1"/>
    <col min="9297" max="9297" width="4.42578125" style="320" customWidth="1"/>
    <col min="9298" max="9298" width="1.42578125" style="320" customWidth="1"/>
    <col min="9299" max="9299" width="4.42578125" style="320" customWidth="1"/>
    <col min="9300" max="9300" width="1.42578125" style="320" customWidth="1"/>
    <col min="9301" max="9301" width="4.42578125" style="320" customWidth="1"/>
    <col min="9302" max="9302" width="1.42578125" style="320" customWidth="1"/>
    <col min="9303" max="9303" width="4.42578125" style="320" customWidth="1"/>
    <col min="9304" max="9304" width="1.42578125" style="320" customWidth="1"/>
    <col min="9305" max="9305" width="4.42578125" style="320" customWidth="1"/>
    <col min="9306" max="9306" width="1.42578125" style="320" customWidth="1"/>
    <col min="9307" max="9307" width="4.42578125" style="320" customWidth="1"/>
    <col min="9308" max="9308" width="1.42578125" style="320" customWidth="1"/>
    <col min="9309" max="9309" width="4.42578125" style="320" customWidth="1"/>
    <col min="9310" max="9310" width="1.42578125" style="320" customWidth="1"/>
    <col min="9311" max="9311" width="4.42578125" style="320" customWidth="1"/>
    <col min="9312" max="9312" width="1.42578125" style="320" customWidth="1"/>
    <col min="9313" max="9313" width="4.42578125" style="320" customWidth="1"/>
    <col min="9314" max="9314" width="1.42578125" style="320" customWidth="1"/>
    <col min="9315" max="9315" width="4.42578125" style="320" customWidth="1"/>
    <col min="9316" max="9316" width="1.42578125" style="320" customWidth="1"/>
    <col min="9317" max="9317" width="4.42578125" style="320" customWidth="1"/>
    <col min="9318" max="9318" width="1.42578125" style="320" customWidth="1"/>
    <col min="9319" max="9319" width="4.42578125" style="320" customWidth="1"/>
    <col min="9320" max="9320" width="1.42578125" style="320" customWidth="1"/>
    <col min="9321" max="9321" width="4.42578125" style="320" customWidth="1"/>
    <col min="9322" max="9472" width="8" style="320"/>
    <col min="9473" max="9474" width="0" style="320" hidden="1" customWidth="1"/>
    <col min="9475" max="9475" width="7.140625" style="320" customWidth="1"/>
    <col min="9476" max="9476" width="34.42578125" style="320" customWidth="1"/>
    <col min="9477" max="9477" width="8.5703125" style="320" customWidth="1"/>
    <col min="9478" max="9478" width="6.85546875" style="320" customWidth="1"/>
    <col min="9479" max="9479" width="1.5703125" style="320" customWidth="1"/>
    <col min="9480" max="9480" width="6" style="320" customWidth="1"/>
    <col min="9481" max="9481" width="1.5703125" style="320" customWidth="1"/>
    <col min="9482" max="9482" width="6.140625" style="320" customWidth="1"/>
    <col min="9483" max="9483" width="1.5703125" style="320" customWidth="1"/>
    <col min="9484" max="9484" width="6.140625" style="320" customWidth="1"/>
    <col min="9485" max="9485" width="1.5703125" style="320" customWidth="1"/>
    <col min="9486" max="9486" width="6.140625" style="320" customWidth="1"/>
    <col min="9487" max="9487" width="1.5703125" style="320" customWidth="1"/>
    <col min="9488" max="9488" width="6" style="320" customWidth="1"/>
    <col min="9489" max="9489" width="1.5703125" style="320" customWidth="1"/>
    <col min="9490" max="9490" width="6" style="320" customWidth="1"/>
    <col min="9491" max="9491" width="1.5703125" style="320" customWidth="1"/>
    <col min="9492" max="9492" width="6" style="320" customWidth="1"/>
    <col min="9493" max="9493" width="1.5703125" style="320" customWidth="1"/>
    <col min="9494" max="9494" width="6" style="320" customWidth="1"/>
    <col min="9495" max="9495" width="1.5703125" style="320" customWidth="1"/>
    <col min="9496" max="9496" width="6" style="320" customWidth="1"/>
    <col min="9497" max="9497" width="1.5703125" style="320" customWidth="1"/>
    <col min="9498" max="9498" width="6" style="320" customWidth="1"/>
    <col min="9499" max="9499" width="1.5703125" style="320" customWidth="1"/>
    <col min="9500" max="9500" width="6" style="320" customWidth="1"/>
    <col min="9501" max="9501" width="1.5703125" style="320" customWidth="1"/>
    <col min="9502" max="9502" width="6" style="320" customWidth="1"/>
    <col min="9503" max="9503" width="1.5703125" style="320" customWidth="1"/>
    <col min="9504" max="9504" width="6" style="320" customWidth="1"/>
    <col min="9505" max="9505" width="1.5703125" style="320" customWidth="1"/>
    <col min="9506" max="9506" width="6" style="320" customWidth="1"/>
    <col min="9507" max="9507" width="1.5703125" style="320" customWidth="1"/>
    <col min="9508" max="9508" width="6" style="320" customWidth="1"/>
    <col min="9509" max="9509" width="1.5703125" style="320" customWidth="1"/>
    <col min="9510" max="9510" width="6" style="320" customWidth="1"/>
    <col min="9511" max="9511" width="1.5703125" style="320" customWidth="1"/>
    <col min="9512" max="9512" width="6" style="320" customWidth="1"/>
    <col min="9513" max="9513" width="1.5703125" style="320" customWidth="1"/>
    <col min="9514" max="9514" width="6" style="320" customWidth="1"/>
    <col min="9515" max="9515" width="1.5703125" style="320" customWidth="1"/>
    <col min="9516" max="9516" width="6" style="320" customWidth="1"/>
    <col min="9517" max="9517" width="1.5703125" style="320" customWidth="1"/>
    <col min="9518" max="9518" width="6" style="320" customWidth="1"/>
    <col min="9519" max="9519" width="1.5703125" style="320" customWidth="1"/>
    <col min="9520" max="9520" width="6" style="320" customWidth="1"/>
    <col min="9521" max="9521" width="1.5703125" style="320" customWidth="1"/>
    <col min="9522" max="9522" width="6" style="320" customWidth="1"/>
    <col min="9523" max="9523" width="1.5703125" style="320" customWidth="1"/>
    <col min="9524" max="9524" width="6" style="320" customWidth="1"/>
    <col min="9525" max="9526" width="1.5703125" style="320" customWidth="1"/>
    <col min="9527" max="9527" width="4.140625" style="320" customWidth="1"/>
    <col min="9528" max="9528" width="6.140625" style="320" customWidth="1"/>
    <col min="9529" max="9529" width="31" style="320" customWidth="1"/>
    <col min="9530" max="9530" width="9.140625" style="320" customWidth="1"/>
    <col min="9531" max="9531" width="4.42578125" style="320" customWidth="1"/>
    <col min="9532" max="9532" width="1.85546875" style="320" customWidth="1"/>
    <col min="9533" max="9533" width="4.42578125" style="320" customWidth="1"/>
    <col min="9534" max="9534" width="1.42578125" style="320" customWidth="1"/>
    <col min="9535" max="9535" width="4.42578125" style="320" customWidth="1"/>
    <col min="9536" max="9536" width="1.42578125" style="320" customWidth="1"/>
    <col min="9537" max="9537" width="4.42578125" style="320" customWidth="1"/>
    <col min="9538" max="9538" width="1.42578125" style="320" customWidth="1"/>
    <col min="9539" max="9539" width="4.42578125" style="320" customWidth="1"/>
    <col min="9540" max="9540" width="1.42578125" style="320" customWidth="1"/>
    <col min="9541" max="9541" width="4.42578125" style="320" customWidth="1"/>
    <col min="9542" max="9542" width="1.42578125" style="320" customWidth="1"/>
    <col min="9543" max="9543" width="4.42578125" style="320" customWidth="1"/>
    <col min="9544" max="9544" width="1.42578125" style="320" customWidth="1"/>
    <col min="9545" max="9545" width="4.42578125" style="320" customWidth="1"/>
    <col min="9546" max="9546" width="1.42578125" style="320" customWidth="1"/>
    <col min="9547" max="9547" width="4.42578125" style="320" customWidth="1"/>
    <col min="9548" max="9548" width="1.42578125" style="320" customWidth="1"/>
    <col min="9549" max="9549" width="4.42578125" style="320" customWidth="1"/>
    <col min="9550" max="9550" width="1.42578125" style="320" customWidth="1"/>
    <col min="9551" max="9551" width="4.42578125" style="320" customWidth="1"/>
    <col min="9552" max="9552" width="1.42578125" style="320" customWidth="1"/>
    <col min="9553" max="9553" width="4.42578125" style="320" customWidth="1"/>
    <col min="9554" max="9554" width="1.42578125" style="320" customWidth="1"/>
    <col min="9555" max="9555" width="4.42578125" style="320" customWidth="1"/>
    <col min="9556" max="9556" width="1.42578125" style="320" customWidth="1"/>
    <col min="9557" max="9557" width="4.42578125" style="320" customWidth="1"/>
    <col min="9558" max="9558" width="1.42578125" style="320" customWidth="1"/>
    <col min="9559" max="9559" width="4.42578125" style="320" customWidth="1"/>
    <col min="9560" max="9560" width="1.42578125" style="320" customWidth="1"/>
    <col min="9561" max="9561" width="4.42578125" style="320" customWidth="1"/>
    <col min="9562" max="9562" width="1.42578125" style="320" customWidth="1"/>
    <col min="9563" max="9563" width="4.42578125" style="320" customWidth="1"/>
    <col min="9564" max="9564" width="1.42578125" style="320" customWidth="1"/>
    <col min="9565" max="9565" width="4.42578125" style="320" customWidth="1"/>
    <col min="9566" max="9566" width="1.42578125" style="320" customWidth="1"/>
    <col min="9567" max="9567" width="4.42578125" style="320" customWidth="1"/>
    <col min="9568" max="9568" width="1.42578125" style="320" customWidth="1"/>
    <col min="9569" max="9569" width="4.42578125" style="320" customWidth="1"/>
    <col min="9570" max="9570" width="1.42578125" style="320" customWidth="1"/>
    <col min="9571" max="9571" width="4.42578125" style="320" customWidth="1"/>
    <col min="9572" max="9572" width="1.42578125" style="320" customWidth="1"/>
    <col min="9573" max="9573" width="4.42578125" style="320" customWidth="1"/>
    <col min="9574" max="9574" width="1.42578125" style="320" customWidth="1"/>
    <col min="9575" max="9575" width="4.42578125" style="320" customWidth="1"/>
    <col min="9576" max="9576" width="1.42578125" style="320" customWidth="1"/>
    <col min="9577" max="9577" width="4.42578125" style="320" customWidth="1"/>
    <col min="9578" max="9728" width="8" style="320"/>
    <col min="9729" max="9730" width="0" style="320" hidden="1" customWidth="1"/>
    <col min="9731" max="9731" width="7.140625" style="320" customWidth="1"/>
    <col min="9732" max="9732" width="34.42578125" style="320" customWidth="1"/>
    <col min="9733" max="9733" width="8.5703125" style="320" customWidth="1"/>
    <col min="9734" max="9734" width="6.85546875" style="320" customWidth="1"/>
    <col min="9735" max="9735" width="1.5703125" style="320" customWidth="1"/>
    <col min="9736" max="9736" width="6" style="320" customWidth="1"/>
    <col min="9737" max="9737" width="1.5703125" style="320" customWidth="1"/>
    <col min="9738" max="9738" width="6.140625" style="320" customWidth="1"/>
    <col min="9739" max="9739" width="1.5703125" style="320" customWidth="1"/>
    <col min="9740" max="9740" width="6.140625" style="320" customWidth="1"/>
    <col min="9741" max="9741" width="1.5703125" style="320" customWidth="1"/>
    <col min="9742" max="9742" width="6.140625" style="320" customWidth="1"/>
    <col min="9743" max="9743" width="1.5703125" style="320" customWidth="1"/>
    <col min="9744" max="9744" width="6" style="320" customWidth="1"/>
    <col min="9745" max="9745" width="1.5703125" style="320" customWidth="1"/>
    <col min="9746" max="9746" width="6" style="320" customWidth="1"/>
    <col min="9747" max="9747" width="1.5703125" style="320" customWidth="1"/>
    <col min="9748" max="9748" width="6" style="320" customWidth="1"/>
    <col min="9749" max="9749" width="1.5703125" style="320" customWidth="1"/>
    <col min="9750" max="9750" width="6" style="320" customWidth="1"/>
    <col min="9751" max="9751" width="1.5703125" style="320" customWidth="1"/>
    <col min="9752" max="9752" width="6" style="320" customWidth="1"/>
    <col min="9753" max="9753" width="1.5703125" style="320" customWidth="1"/>
    <col min="9754" max="9754" width="6" style="320" customWidth="1"/>
    <col min="9755" max="9755" width="1.5703125" style="320" customWidth="1"/>
    <col min="9756" max="9756" width="6" style="320" customWidth="1"/>
    <col min="9757" max="9757" width="1.5703125" style="320" customWidth="1"/>
    <col min="9758" max="9758" width="6" style="320" customWidth="1"/>
    <col min="9759" max="9759" width="1.5703125" style="320" customWidth="1"/>
    <col min="9760" max="9760" width="6" style="320" customWidth="1"/>
    <col min="9761" max="9761" width="1.5703125" style="320" customWidth="1"/>
    <col min="9762" max="9762" width="6" style="320" customWidth="1"/>
    <col min="9763" max="9763" width="1.5703125" style="320" customWidth="1"/>
    <col min="9764" max="9764" width="6" style="320" customWidth="1"/>
    <col min="9765" max="9765" width="1.5703125" style="320" customWidth="1"/>
    <col min="9766" max="9766" width="6" style="320" customWidth="1"/>
    <col min="9767" max="9767" width="1.5703125" style="320" customWidth="1"/>
    <col min="9768" max="9768" width="6" style="320" customWidth="1"/>
    <col min="9769" max="9769" width="1.5703125" style="320" customWidth="1"/>
    <col min="9770" max="9770" width="6" style="320" customWidth="1"/>
    <col min="9771" max="9771" width="1.5703125" style="320" customWidth="1"/>
    <col min="9772" max="9772" width="6" style="320" customWidth="1"/>
    <col min="9773" max="9773" width="1.5703125" style="320" customWidth="1"/>
    <col min="9774" max="9774" width="6" style="320" customWidth="1"/>
    <col min="9775" max="9775" width="1.5703125" style="320" customWidth="1"/>
    <col min="9776" max="9776" width="6" style="320" customWidth="1"/>
    <col min="9777" max="9777" width="1.5703125" style="320" customWidth="1"/>
    <col min="9778" max="9778" width="6" style="320" customWidth="1"/>
    <col min="9779" max="9779" width="1.5703125" style="320" customWidth="1"/>
    <col min="9780" max="9780" width="6" style="320" customWidth="1"/>
    <col min="9781" max="9782" width="1.5703125" style="320" customWidth="1"/>
    <col min="9783" max="9783" width="4.140625" style="320" customWidth="1"/>
    <col min="9784" max="9784" width="6.140625" style="320" customWidth="1"/>
    <col min="9785" max="9785" width="31" style="320" customWidth="1"/>
    <col min="9786" max="9786" width="9.140625" style="320" customWidth="1"/>
    <col min="9787" max="9787" width="4.42578125" style="320" customWidth="1"/>
    <col min="9788" max="9788" width="1.85546875" style="320" customWidth="1"/>
    <col min="9789" max="9789" width="4.42578125" style="320" customWidth="1"/>
    <col min="9790" max="9790" width="1.42578125" style="320" customWidth="1"/>
    <col min="9791" max="9791" width="4.42578125" style="320" customWidth="1"/>
    <col min="9792" max="9792" width="1.42578125" style="320" customWidth="1"/>
    <col min="9793" max="9793" width="4.42578125" style="320" customWidth="1"/>
    <col min="9794" max="9794" width="1.42578125" style="320" customWidth="1"/>
    <col min="9795" max="9795" width="4.42578125" style="320" customWidth="1"/>
    <col min="9796" max="9796" width="1.42578125" style="320" customWidth="1"/>
    <col min="9797" max="9797" width="4.42578125" style="320" customWidth="1"/>
    <col min="9798" max="9798" width="1.42578125" style="320" customWidth="1"/>
    <col min="9799" max="9799" width="4.42578125" style="320" customWidth="1"/>
    <col min="9800" max="9800" width="1.42578125" style="320" customWidth="1"/>
    <col min="9801" max="9801" width="4.42578125" style="320" customWidth="1"/>
    <col min="9802" max="9802" width="1.42578125" style="320" customWidth="1"/>
    <col min="9803" max="9803" width="4.42578125" style="320" customWidth="1"/>
    <col min="9804" max="9804" width="1.42578125" style="320" customWidth="1"/>
    <col min="9805" max="9805" width="4.42578125" style="320" customWidth="1"/>
    <col min="9806" max="9806" width="1.42578125" style="320" customWidth="1"/>
    <col min="9807" max="9807" width="4.42578125" style="320" customWidth="1"/>
    <col min="9808" max="9808" width="1.42578125" style="320" customWidth="1"/>
    <col min="9809" max="9809" width="4.42578125" style="320" customWidth="1"/>
    <col min="9810" max="9810" width="1.42578125" style="320" customWidth="1"/>
    <col min="9811" max="9811" width="4.42578125" style="320" customWidth="1"/>
    <col min="9812" max="9812" width="1.42578125" style="320" customWidth="1"/>
    <col min="9813" max="9813" width="4.42578125" style="320" customWidth="1"/>
    <col min="9814" max="9814" width="1.42578125" style="320" customWidth="1"/>
    <col min="9815" max="9815" width="4.42578125" style="320" customWidth="1"/>
    <col min="9816" max="9816" width="1.42578125" style="320" customWidth="1"/>
    <col min="9817" max="9817" width="4.42578125" style="320" customWidth="1"/>
    <col min="9818" max="9818" width="1.42578125" style="320" customWidth="1"/>
    <col min="9819" max="9819" width="4.42578125" style="320" customWidth="1"/>
    <col min="9820" max="9820" width="1.42578125" style="320" customWidth="1"/>
    <col min="9821" max="9821" width="4.42578125" style="320" customWidth="1"/>
    <col min="9822" max="9822" width="1.42578125" style="320" customWidth="1"/>
    <col min="9823" max="9823" width="4.42578125" style="320" customWidth="1"/>
    <col min="9824" max="9824" width="1.42578125" style="320" customWidth="1"/>
    <col min="9825" max="9825" width="4.42578125" style="320" customWidth="1"/>
    <col min="9826" max="9826" width="1.42578125" style="320" customWidth="1"/>
    <col min="9827" max="9827" width="4.42578125" style="320" customWidth="1"/>
    <col min="9828" max="9828" width="1.42578125" style="320" customWidth="1"/>
    <col min="9829" max="9829" width="4.42578125" style="320" customWidth="1"/>
    <col min="9830" max="9830" width="1.42578125" style="320" customWidth="1"/>
    <col min="9831" max="9831" width="4.42578125" style="320" customWidth="1"/>
    <col min="9832" max="9832" width="1.42578125" style="320" customWidth="1"/>
    <col min="9833" max="9833" width="4.42578125" style="320" customWidth="1"/>
    <col min="9834" max="9984" width="8" style="320"/>
    <col min="9985" max="9986" width="0" style="320" hidden="1" customWidth="1"/>
    <col min="9987" max="9987" width="7.140625" style="320" customWidth="1"/>
    <col min="9988" max="9988" width="34.42578125" style="320" customWidth="1"/>
    <col min="9989" max="9989" width="8.5703125" style="320" customWidth="1"/>
    <col min="9990" max="9990" width="6.85546875" style="320" customWidth="1"/>
    <col min="9991" max="9991" width="1.5703125" style="320" customWidth="1"/>
    <col min="9992" max="9992" width="6" style="320" customWidth="1"/>
    <col min="9993" max="9993" width="1.5703125" style="320" customWidth="1"/>
    <col min="9994" max="9994" width="6.140625" style="320" customWidth="1"/>
    <col min="9995" max="9995" width="1.5703125" style="320" customWidth="1"/>
    <col min="9996" max="9996" width="6.140625" style="320" customWidth="1"/>
    <col min="9997" max="9997" width="1.5703125" style="320" customWidth="1"/>
    <col min="9998" max="9998" width="6.140625" style="320" customWidth="1"/>
    <col min="9999" max="9999" width="1.5703125" style="320" customWidth="1"/>
    <col min="10000" max="10000" width="6" style="320" customWidth="1"/>
    <col min="10001" max="10001" width="1.5703125" style="320" customWidth="1"/>
    <col min="10002" max="10002" width="6" style="320" customWidth="1"/>
    <col min="10003" max="10003" width="1.5703125" style="320" customWidth="1"/>
    <col min="10004" max="10004" width="6" style="320" customWidth="1"/>
    <col min="10005" max="10005" width="1.5703125" style="320" customWidth="1"/>
    <col min="10006" max="10006" width="6" style="320" customWidth="1"/>
    <col min="10007" max="10007" width="1.5703125" style="320" customWidth="1"/>
    <col min="10008" max="10008" width="6" style="320" customWidth="1"/>
    <col min="10009" max="10009" width="1.5703125" style="320" customWidth="1"/>
    <col min="10010" max="10010" width="6" style="320" customWidth="1"/>
    <col min="10011" max="10011" width="1.5703125" style="320" customWidth="1"/>
    <col min="10012" max="10012" width="6" style="320" customWidth="1"/>
    <col min="10013" max="10013" width="1.5703125" style="320" customWidth="1"/>
    <col min="10014" max="10014" width="6" style="320" customWidth="1"/>
    <col min="10015" max="10015" width="1.5703125" style="320" customWidth="1"/>
    <col min="10016" max="10016" width="6" style="320" customWidth="1"/>
    <col min="10017" max="10017" width="1.5703125" style="320" customWidth="1"/>
    <col min="10018" max="10018" width="6" style="320" customWidth="1"/>
    <col min="10019" max="10019" width="1.5703125" style="320" customWidth="1"/>
    <col min="10020" max="10020" width="6" style="320" customWidth="1"/>
    <col min="10021" max="10021" width="1.5703125" style="320" customWidth="1"/>
    <col min="10022" max="10022" width="6" style="320" customWidth="1"/>
    <col min="10023" max="10023" width="1.5703125" style="320" customWidth="1"/>
    <col min="10024" max="10024" width="6" style="320" customWidth="1"/>
    <col min="10025" max="10025" width="1.5703125" style="320" customWidth="1"/>
    <col min="10026" max="10026" width="6" style="320" customWidth="1"/>
    <col min="10027" max="10027" width="1.5703125" style="320" customWidth="1"/>
    <col min="10028" max="10028" width="6" style="320" customWidth="1"/>
    <col min="10029" max="10029" width="1.5703125" style="320" customWidth="1"/>
    <col min="10030" max="10030" width="6" style="320" customWidth="1"/>
    <col min="10031" max="10031" width="1.5703125" style="320" customWidth="1"/>
    <col min="10032" max="10032" width="6" style="320" customWidth="1"/>
    <col min="10033" max="10033" width="1.5703125" style="320" customWidth="1"/>
    <col min="10034" max="10034" width="6" style="320" customWidth="1"/>
    <col min="10035" max="10035" width="1.5703125" style="320" customWidth="1"/>
    <col min="10036" max="10036" width="6" style="320" customWidth="1"/>
    <col min="10037" max="10038" width="1.5703125" style="320" customWidth="1"/>
    <col min="10039" max="10039" width="4.140625" style="320" customWidth="1"/>
    <col min="10040" max="10040" width="6.140625" style="320" customWidth="1"/>
    <col min="10041" max="10041" width="31" style="320" customWidth="1"/>
    <col min="10042" max="10042" width="9.140625" style="320" customWidth="1"/>
    <col min="10043" max="10043" width="4.42578125" style="320" customWidth="1"/>
    <col min="10044" max="10044" width="1.85546875" style="320" customWidth="1"/>
    <col min="10045" max="10045" width="4.42578125" style="320" customWidth="1"/>
    <col min="10046" max="10046" width="1.42578125" style="320" customWidth="1"/>
    <col min="10047" max="10047" width="4.42578125" style="320" customWidth="1"/>
    <col min="10048" max="10048" width="1.42578125" style="320" customWidth="1"/>
    <col min="10049" max="10049" width="4.42578125" style="320" customWidth="1"/>
    <col min="10050" max="10050" width="1.42578125" style="320" customWidth="1"/>
    <col min="10051" max="10051" width="4.42578125" style="320" customWidth="1"/>
    <col min="10052" max="10052" width="1.42578125" style="320" customWidth="1"/>
    <col min="10053" max="10053" width="4.42578125" style="320" customWidth="1"/>
    <col min="10054" max="10054" width="1.42578125" style="320" customWidth="1"/>
    <col min="10055" max="10055" width="4.42578125" style="320" customWidth="1"/>
    <col min="10056" max="10056" width="1.42578125" style="320" customWidth="1"/>
    <col min="10057" max="10057" width="4.42578125" style="320" customWidth="1"/>
    <col min="10058" max="10058" width="1.42578125" style="320" customWidth="1"/>
    <col min="10059" max="10059" width="4.42578125" style="320" customWidth="1"/>
    <col min="10060" max="10060" width="1.42578125" style="320" customWidth="1"/>
    <col min="10061" max="10061" width="4.42578125" style="320" customWidth="1"/>
    <col min="10062" max="10062" width="1.42578125" style="320" customWidth="1"/>
    <col min="10063" max="10063" width="4.42578125" style="320" customWidth="1"/>
    <col min="10064" max="10064" width="1.42578125" style="320" customWidth="1"/>
    <col min="10065" max="10065" width="4.42578125" style="320" customWidth="1"/>
    <col min="10066" max="10066" width="1.42578125" style="320" customWidth="1"/>
    <col min="10067" max="10067" width="4.42578125" style="320" customWidth="1"/>
    <col min="10068" max="10068" width="1.42578125" style="320" customWidth="1"/>
    <col min="10069" max="10069" width="4.42578125" style="320" customWidth="1"/>
    <col min="10070" max="10070" width="1.42578125" style="320" customWidth="1"/>
    <col min="10071" max="10071" width="4.42578125" style="320" customWidth="1"/>
    <col min="10072" max="10072" width="1.42578125" style="320" customWidth="1"/>
    <col min="10073" max="10073" width="4.42578125" style="320" customWidth="1"/>
    <col min="10074" max="10074" width="1.42578125" style="320" customWidth="1"/>
    <col min="10075" max="10075" width="4.42578125" style="320" customWidth="1"/>
    <col min="10076" max="10076" width="1.42578125" style="320" customWidth="1"/>
    <col min="10077" max="10077" width="4.42578125" style="320" customWidth="1"/>
    <col min="10078" max="10078" width="1.42578125" style="320" customWidth="1"/>
    <col min="10079" max="10079" width="4.42578125" style="320" customWidth="1"/>
    <col min="10080" max="10080" width="1.42578125" style="320" customWidth="1"/>
    <col min="10081" max="10081" width="4.42578125" style="320" customWidth="1"/>
    <col min="10082" max="10082" width="1.42578125" style="320" customWidth="1"/>
    <col min="10083" max="10083" width="4.42578125" style="320" customWidth="1"/>
    <col min="10084" max="10084" width="1.42578125" style="320" customWidth="1"/>
    <col min="10085" max="10085" width="4.42578125" style="320" customWidth="1"/>
    <col min="10086" max="10086" width="1.42578125" style="320" customWidth="1"/>
    <col min="10087" max="10087" width="4.42578125" style="320" customWidth="1"/>
    <col min="10088" max="10088" width="1.42578125" style="320" customWidth="1"/>
    <col min="10089" max="10089" width="4.42578125" style="320" customWidth="1"/>
    <col min="10090" max="10240" width="8" style="320"/>
    <col min="10241" max="10242" width="0" style="320" hidden="1" customWidth="1"/>
    <col min="10243" max="10243" width="7.140625" style="320" customWidth="1"/>
    <col min="10244" max="10244" width="34.42578125" style="320" customWidth="1"/>
    <col min="10245" max="10245" width="8.5703125" style="320" customWidth="1"/>
    <col min="10246" max="10246" width="6.85546875" style="320" customWidth="1"/>
    <col min="10247" max="10247" width="1.5703125" style="320" customWidth="1"/>
    <col min="10248" max="10248" width="6" style="320" customWidth="1"/>
    <col min="10249" max="10249" width="1.5703125" style="320" customWidth="1"/>
    <col min="10250" max="10250" width="6.140625" style="320" customWidth="1"/>
    <col min="10251" max="10251" width="1.5703125" style="320" customWidth="1"/>
    <col min="10252" max="10252" width="6.140625" style="320" customWidth="1"/>
    <col min="10253" max="10253" width="1.5703125" style="320" customWidth="1"/>
    <col min="10254" max="10254" width="6.140625" style="320" customWidth="1"/>
    <col min="10255" max="10255" width="1.5703125" style="320" customWidth="1"/>
    <col min="10256" max="10256" width="6" style="320" customWidth="1"/>
    <col min="10257" max="10257" width="1.5703125" style="320" customWidth="1"/>
    <col min="10258" max="10258" width="6" style="320" customWidth="1"/>
    <col min="10259" max="10259" width="1.5703125" style="320" customWidth="1"/>
    <col min="10260" max="10260" width="6" style="320" customWidth="1"/>
    <col min="10261" max="10261" width="1.5703125" style="320" customWidth="1"/>
    <col min="10262" max="10262" width="6" style="320" customWidth="1"/>
    <col min="10263" max="10263" width="1.5703125" style="320" customWidth="1"/>
    <col min="10264" max="10264" width="6" style="320" customWidth="1"/>
    <col min="10265" max="10265" width="1.5703125" style="320" customWidth="1"/>
    <col min="10266" max="10266" width="6" style="320" customWidth="1"/>
    <col min="10267" max="10267" width="1.5703125" style="320" customWidth="1"/>
    <col min="10268" max="10268" width="6" style="320" customWidth="1"/>
    <col min="10269" max="10269" width="1.5703125" style="320" customWidth="1"/>
    <col min="10270" max="10270" width="6" style="320" customWidth="1"/>
    <col min="10271" max="10271" width="1.5703125" style="320" customWidth="1"/>
    <col min="10272" max="10272" width="6" style="320" customWidth="1"/>
    <col min="10273" max="10273" width="1.5703125" style="320" customWidth="1"/>
    <col min="10274" max="10274" width="6" style="320" customWidth="1"/>
    <col min="10275" max="10275" width="1.5703125" style="320" customWidth="1"/>
    <col min="10276" max="10276" width="6" style="320" customWidth="1"/>
    <col min="10277" max="10277" width="1.5703125" style="320" customWidth="1"/>
    <col min="10278" max="10278" width="6" style="320" customWidth="1"/>
    <col min="10279" max="10279" width="1.5703125" style="320" customWidth="1"/>
    <col min="10280" max="10280" width="6" style="320" customWidth="1"/>
    <col min="10281" max="10281" width="1.5703125" style="320" customWidth="1"/>
    <col min="10282" max="10282" width="6" style="320" customWidth="1"/>
    <col min="10283" max="10283" width="1.5703125" style="320" customWidth="1"/>
    <col min="10284" max="10284" width="6" style="320" customWidth="1"/>
    <col min="10285" max="10285" width="1.5703125" style="320" customWidth="1"/>
    <col min="10286" max="10286" width="6" style="320" customWidth="1"/>
    <col min="10287" max="10287" width="1.5703125" style="320" customWidth="1"/>
    <col min="10288" max="10288" width="6" style="320" customWidth="1"/>
    <col min="10289" max="10289" width="1.5703125" style="320" customWidth="1"/>
    <col min="10290" max="10290" width="6" style="320" customWidth="1"/>
    <col min="10291" max="10291" width="1.5703125" style="320" customWidth="1"/>
    <col min="10292" max="10292" width="6" style="320" customWidth="1"/>
    <col min="10293" max="10294" width="1.5703125" style="320" customWidth="1"/>
    <col min="10295" max="10295" width="4.140625" style="320" customWidth="1"/>
    <col min="10296" max="10296" width="6.140625" style="320" customWidth="1"/>
    <col min="10297" max="10297" width="31" style="320" customWidth="1"/>
    <col min="10298" max="10298" width="9.140625" style="320" customWidth="1"/>
    <col min="10299" max="10299" width="4.42578125" style="320" customWidth="1"/>
    <col min="10300" max="10300" width="1.85546875" style="320" customWidth="1"/>
    <col min="10301" max="10301" width="4.42578125" style="320" customWidth="1"/>
    <col min="10302" max="10302" width="1.42578125" style="320" customWidth="1"/>
    <col min="10303" max="10303" width="4.42578125" style="320" customWidth="1"/>
    <col min="10304" max="10304" width="1.42578125" style="320" customWidth="1"/>
    <col min="10305" max="10305" width="4.42578125" style="320" customWidth="1"/>
    <col min="10306" max="10306" width="1.42578125" style="320" customWidth="1"/>
    <col min="10307" max="10307" width="4.42578125" style="320" customWidth="1"/>
    <col min="10308" max="10308" width="1.42578125" style="320" customWidth="1"/>
    <col min="10309" max="10309" width="4.42578125" style="320" customWidth="1"/>
    <col min="10310" max="10310" width="1.42578125" style="320" customWidth="1"/>
    <col min="10311" max="10311" width="4.42578125" style="320" customWidth="1"/>
    <col min="10312" max="10312" width="1.42578125" style="320" customWidth="1"/>
    <col min="10313" max="10313" width="4.42578125" style="320" customWidth="1"/>
    <col min="10314" max="10314" width="1.42578125" style="320" customWidth="1"/>
    <col min="10315" max="10315" width="4.42578125" style="320" customWidth="1"/>
    <col min="10316" max="10316" width="1.42578125" style="320" customWidth="1"/>
    <col min="10317" max="10317" width="4.42578125" style="320" customWidth="1"/>
    <col min="10318" max="10318" width="1.42578125" style="320" customWidth="1"/>
    <col min="10319" max="10319" width="4.42578125" style="320" customWidth="1"/>
    <col min="10320" max="10320" width="1.42578125" style="320" customWidth="1"/>
    <col min="10321" max="10321" width="4.42578125" style="320" customWidth="1"/>
    <col min="10322" max="10322" width="1.42578125" style="320" customWidth="1"/>
    <col min="10323" max="10323" width="4.42578125" style="320" customWidth="1"/>
    <col min="10324" max="10324" width="1.42578125" style="320" customWidth="1"/>
    <col min="10325" max="10325" width="4.42578125" style="320" customWidth="1"/>
    <col min="10326" max="10326" width="1.42578125" style="320" customWidth="1"/>
    <col min="10327" max="10327" width="4.42578125" style="320" customWidth="1"/>
    <col min="10328" max="10328" width="1.42578125" style="320" customWidth="1"/>
    <col min="10329" max="10329" width="4.42578125" style="320" customWidth="1"/>
    <col min="10330" max="10330" width="1.42578125" style="320" customWidth="1"/>
    <col min="10331" max="10331" width="4.42578125" style="320" customWidth="1"/>
    <col min="10332" max="10332" width="1.42578125" style="320" customWidth="1"/>
    <col min="10333" max="10333" width="4.42578125" style="320" customWidth="1"/>
    <col min="10334" max="10334" width="1.42578125" style="320" customWidth="1"/>
    <col min="10335" max="10335" width="4.42578125" style="320" customWidth="1"/>
    <col min="10336" max="10336" width="1.42578125" style="320" customWidth="1"/>
    <col min="10337" max="10337" width="4.42578125" style="320" customWidth="1"/>
    <col min="10338" max="10338" width="1.42578125" style="320" customWidth="1"/>
    <col min="10339" max="10339" width="4.42578125" style="320" customWidth="1"/>
    <col min="10340" max="10340" width="1.42578125" style="320" customWidth="1"/>
    <col min="10341" max="10341" width="4.42578125" style="320" customWidth="1"/>
    <col min="10342" max="10342" width="1.42578125" style="320" customWidth="1"/>
    <col min="10343" max="10343" width="4.42578125" style="320" customWidth="1"/>
    <col min="10344" max="10344" width="1.42578125" style="320" customWidth="1"/>
    <col min="10345" max="10345" width="4.42578125" style="320" customWidth="1"/>
    <col min="10346" max="10496" width="8" style="320"/>
    <col min="10497" max="10498" width="0" style="320" hidden="1" customWidth="1"/>
    <col min="10499" max="10499" width="7.140625" style="320" customWidth="1"/>
    <col min="10500" max="10500" width="34.42578125" style="320" customWidth="1"/>
    <col min="10501" max="10501" width="8.5703125" style="320" customWidth="1"/>
    <col min="10502" max="10502" width="6.85546875" style="320" customWidth="1"/>
    <col min="10503" max="10503" width="1.5703125" style="320" customWidth="1"/>
    <col min="10504" max="10504" width="6" style="320" customWidth="1"/>
    <col min="10505" max="10505" width="1.5703125" style="320" customWidth="1"/>
    <col min="10506" max="10506" width="6.140625" style="320" customWidth="1"/>
    <col min="10507" max="10507" width="1.5703125" style="320" customWidth="1"/>
    <col min="10508" max="10508" width="6.140625" style="320" customWidth="1"/>
    <col min="10509" max="10509" width="1.5703125" style="320" customWidth="1"/>
    <col min="10510" max="10510" width="6.140625" style="320" customWidth="1"/>
    <col min="10511" max="10511" width="1.5703125" style="320" customWidth="1"/>
    <col min="10512" max="10512" width="6" style="320" customWidth="1"/>
    <col min="10513" max="10513" width="1.5703125" style="320" customWidth="1"/>
    <col min="10514" max="10514" width="6" style="320" customWidth="1"/>
    <col min="10515" max="10515" width="1.5703125" style="320" customWidth="1"/>
    <col min="10516" max="10516" width="6" style="320" customWidth="1"/>
    <col min="10517" max="10517" width="1.5703125" style="320" customWidth="1"/>
    <col min="10518" max="10518" width="6" style="320" customWidth="1"/>
    <col min="10519" max="10519" width="1.5703125" style="320" customWidth="1"/>
    <col min="10520" max="10520" width="6" style="320" customWidth="1"/>
    <col min="10521" max="10521" width="1.5703125" style="320" customWidth="1"/>
    <col min="10522" max="10522" width="6" style="320" customWidth="1"/>
    <col min="10523" max="10523" width="1.5703125" style="320" customWidth="1"/>
    <col min="10524" max="10524" width="6" style="320" customWidth="1"/>
    <col min="10525" max="10525" width="1.5703125" style="320" customWidth="1"/>
    <col min="10526" max="10526" width="6" style="320" customWidth="1"/>
    <col min="10527" max="10527" width="1.5703125" style="320" customWidth="1"/>
    <col min="10528" max="10528" width="6" style="320" customWidth="1"/>
    <col min="10529" max="10529" width="1.5703125" style="320" customWidth="1"/>
    <col min="10530" max="10530" width="6" style="320" customWidth="1"/>
    <col min="10531" max="10531" width="1.5703125" style="320" customWidth="1"/>
    <col min="10532" max="10532" width="6" style="320" customWidth="1"/>
    <col min="10533" max="10533" width="1.5703125" style="320" customWidth="1"/>
    <col min="10534" max="10534" width="6" style="320" customWidth="1"/>
    <col min="10535" max="10535" width="1.5703125" style="320" customWidth="1"/>
    <col min="10536" max="10536" width="6" style="320" customWidth="1"/>
    <col min="10537" max="10537" width="1.5703125" style="320" customWidth="1"/>
    <col min="10538" max="10538" width="6" style="320" customWidth="1"/>
    <col min="10539" max="10539" width="1.5703125" style="320" customWidth="1"/>
    <col min="10540" max="10540" width="6" style="320" customWidth="1"/>
    <col min="10541" max="10541" width="1.5703125" style="320" customWidth="1"/>
    <col min="10542" max="10542" width="6" style="320" customWidth="1"/>
    <col min="10543" max="10543" width="1.5703125" style="320" customWidth="1"/>
    <col min="10544" max="10544" width="6" style="320" customWidth="1"/>
    <col min="10545" max="10545" width="1.5703125" style="320" customWidth="1"/>
    <col min="10546" max="10546" width="6" style="320" customWidth="1"/>
    <col min="10547" max="10547" width="1.5703125" style="320" customWidth="1"/>
    <col min="10548" max="10548" width="6" style="320" customWidth="1"/>
    <col min="10549" max="10550" width="1.5703125" style="320" customWidth="1"/>
    <col min="10551" max="10551" width="4.140625" style="320" customWidth="1"/>
    <col min="10552" max="10552" width="6.140625" style="320" customWidth="1"/>
    <col min="10553" max="10553" width="31" style="320" customWidth="1"/>
    <col min="10554" max="10554" width="9.140625" style="320" customWidth="1"/>
    <col min="10555" max="10555" width="4.42578125" style="320" customWidth="1"/>
    <col min="10556" max="10556" width="1.85546875" style="320" customWidth="1"/>
    <col min="10557" max="10557" width="4.42578125" style="320" customWidth="1"/>
    <col min="10558" max="10558" width="1.42578125" style="320" customWidth="1"/>
    <col min="10559" max="10559" width="4.42578125" style="320" customWidth="1"/>
    <col min="10560" max="10560" width="1.42578125" style="320" customWidth="1"/>
    <col min="10561" max="10561" width="4.42578125" style="320" customWidth="1"/>
    <col min="10562" max="10562" width="1.42578125" style="320" customWidth="1"/>
    <col min="10563" max="10563" width="4.42578125" style="320" customWidth="1"/>
    <col min="10564" max="10564" width="1.42578125" style="320" customWidth="1"/>
    <col min="10565" max="10565" width="4.42578125" style="320" customWidth="1"/>
    <col min="10566" max="10566" width="1.42578125" style="320" customWidth="1"/>
    <col min="10567" max="10567" width="4.42578125" style="320" customWidth="1"/>
    <col min="10568" max="10568" width="1.42578125" style="320" customWidth="1"/>
    <col min="10569" max="10569" width="4.42578125" style="320" customWidth="1"/>
    <col min="10570" max="10570" width="1.42578125" style="320" customWidth="1"/>
    <col min="10571" max="10571" width="4.42578125" style="320" customWidth="1"/>
    <col min="10572" max="10572" width="1.42578125" style="320" customWidth="1"/>
    <col min="10573" max="10573" width="4.42578125" style="320" customWidth="1"/>
    <col min="10574" max="10574" width="1.42578125" style="320" customWidth="1"/>
    <col min="10575" max="10575" width="4.42578125" style="320" customWidth="1"/>
    <col min="10576" max="10576" width="1.42578125" style="320" customWidth="1"/>
    <col min="10577" max="10577" width="4.42578125" style="320" customWidth="1"/>
    <col min="10578" max="10578" width="1.42578125" style="320" customWidth="1"/>
    <col min="10579" max="10579" width="4.42578125" style="320" customWidth="1"/>
    <col min="10580" max="10580" width="1.42578125" style="320" customWidth="1"/>
    <col min="10581" max="10581" width="4.42578125" style="320" customWidth="1"/>
    <col min="10582" max="10582" width="1.42578125" style="320" customWidth="1"/>
    <col min="10583" max="10583" width="4.42578125" style="320" customWidth="1"/>
    <col min="10584" max="10584" width="1.42578125" style="320" customWidth="1"/>
    <col min="10585" max="10585" width="4.42578125" style="320" customWidth="1"/>
    <col min="10586" max="10586" width="1.42578125" style="320" customWidth="1"/>
    <col min="10587" max="10587" width="4.42578125" style="320" customWidth="1"/>
    <col min="10588" max="10588" width="1.42578125" style="320" customWidth="1"/>
    <col min="10589" max="10589" width="4.42578125" style="320" customWidth="1"/>
    <col min="10590" max="10590" width="1.42578125" style="320" customWidth="1"/>
    <col min="10591" max="10591" width="4.42578125" style="320" customWidth="1"/>
    <col min="10592" max="10592" width="1.42578125" style="320" customWidth="1"/>
    <col min="10593" max="10593" width="4.42578125" style="320" customWidth="1"/>
    <col min="10594" max="10594" width="1.42578125" style="320" customWidth="1"/>
    <col min="10595" max="10595" width="4.42578125" style="320" customWidth="1"/>
    <col min="10596" max="10596" width="1.42578125" style="320" customWidth="1"/>
    <col min="10597" max="10597" width="4.42578125" style="320" customWidth="1"/>
    <col min="10598" max="10598" width="1.42578125" style="320" customWidth="1"/>
    <col min="10599" max="10599" width="4.42578125" style="320" customWidth="1"/>
    <col min="10600" max="10600" width="1.42578125" style="320" customWidth="1"/>
    <col min="10601" max="10601" width="4.42578125" style="320" customWidth="1"/>
    <col min="10602" max="10752" width="8" style="320"/>
    <col min="10753" max="10754" width="0" style="320" hidden="1" customWidth="1"/>
    <col min="10755" max="10755" width="7.140625" style="320" customWidth="1"/>
    <col min="10756" max="10756" width="34.42578125" style="320" customWidth="1"/>
    <col min="10757" max="10757" width="8.5703125" style="320" customWidth="1"/>
    <col min="10758" max="10758" width="6.85546875" style="320" customWidth="1"/>
    <col min="10759" max="10759" width="1.5703125" style="320" customWidth="1"/>
    <col min="10760" max="10760" width="6" style="320" customWidth="1"/>
    <col min="10761" max="10761" width="1.5703125" style="320" customWidth="1"/>
    <col min="10762" max="10762" width="6.140625" style="320" customWidth="1"/>
    <col min="10763" max="10763" width="1.5703125" style="320" customWidth="1"/>
    <col min="10764" max="10764" width="6.140625" style="320" customWidth="1"/>
    <col min="10765" max="10765" width="1.5703125" style="320" customWidth="1"/>
    <col min="10766" max="10766" width="6.140625" style="320" customWidth="1"/>
    <col min="10767" max="10767" width="1.5703125" style="320" customWidth="1"/>
    <col min="10768" max="10768" width="6" style="320" customWidth="1"/>
    <col min="10769" max="10769" width="1.5703125" style="320" customWidth="1"/>
    <col min="10770" max="10770" width="6" style="320" customWidth="1"/>
    <col min="10771" max="10771" width="1.5703125" style="320" customWidth="1"/>
    <col min="10772" max="10772" width="6" style="320" customWidth="1"/>
    <col min="10773" max="10773" width="1.5703125" style="320" customWidth="1"/>
    <col min="10774" max="10774" width="6" style="320" customWidth="1"/>
    <col min="10775" max="10775" width="1.5703125" style="320" customWidth="1"/>
    <col min="10776" max="10776" width="6" style="320" customWidth="1"/>
    <col min="10777" max="10777" width="1.5703125" style="320" customWidth="1"/>
    <col min="10778" max="10778" width="6" style="320" customWidth="1"/>
    <col min="10779" max="10779" width="1.5703125" style="320" customWidth="1"/>
    <col min="10780" max="10780" width="6" style="320" customWidth="1"/>
    <col min="10781" max="10781" width="1.5703125" style="320" customWidth="1"/>
    <col min="10782" max="10782" width="6" style="320" customWidth="1"/>
    <col min="10783" max="10783" width="1.5703125" style="320" customWidth="1"/>
    <col min="10784" max="10784" width="6" style="320" customWidth="1"/>
    <col min="10785" max="10785" width="1.5703125" style="320" customWidth="1"/>
    <col min="10786" max="10786" width="6" style="320" customWidth="1"/>
    <col min="10787" max="10787" width="1.5703125" style="320" customWidth="1"/>
    <col min="10788" max="10788" width="6" style="320" customWidth="1"/>
    <col min="10789" max="10789" width="1.5703125" style="320" customWidth="1"/>
    <col min="10790" max="10790" width="6" style="320" customWidth="1"/>
    <col min="10791" max="10791" width="1.5703125" style="320" customWidth="1"/>
    <col min="10792" max="10792" width="6" style="320" customWidth="1"/>
    <col min="10793" max="10793" width="1.5703125" style="320" customWidth="1"/>
    <col min="10794" max="10794" width="6" style="320" customWidth="1"/>
    <col min="10795" max="10795" width="1.5703125" style="320" customWidth="1"/>
    <col min="10796" max="10796" width="6" style="320" customWidth="1"/>
    <col min="10797" max="10797" width="1.5703125" style="320" customWidth="1"/>
    <col min="10798" max="10798" width="6" style="320" customWidth="1"/>
    <col min="10799" max="10799" width="1.5703125" style="320" customWidth="1"/>
    <col min="10800" max="10800" width="6" style="320" customWidth="1"/>
    <col min="10801" max="10801" width="1.5703125" style="320" customWidth="1"/>
    <col min="10802" max="10802" width="6" style="320" customWidth="1"/>
    <col min="10803" max="10803" width="1.5703125" style="320" customWidth="1"/>
    <col min="10804" max="10804" width="6" style="320" customWidth="1"/>
    <col min="10805" max="10806" width="1.5703125" style="320" customWidth="1"/>
    <col min="10807" max="10807" width="4.140625" style="320" customWidth="1"/>
    <col min="10808" max="10808" width="6.140625" style="320" customWidth="1"/>
    <col min="10809" max="10809" width="31" style="320" customWidth="1"/>
    <col min="10810" max="10810" width="9.140625" style="320" customWidth="1"/>
    <col min="10811" max="10811" width="4.42578125" style="320" customWidth="1"/>
    <col min="10812" max="10812" width="1.85546875" style="320" customWidth="1"/>
    <col min="10813" max="10813" width="4.42578125" style="320" customWidth="1"/>
    <col min="10814" max="10814" width="1.42578125" style="320" customWidth="1"/>
    <col min="10815" max="10815" width="4.42578125" style="320" customWidth="1"/>
    <col min="10816" max="10816" width="1.42578125" style="320" customWidth="1"/>
    <col min="10817" max="10817" width="4.42578125" style="320" customWidth="1"/>
    <col min="10818" max="10818" width="1.42578125" style="320" customWidth="1"/>
    <col min="10819" max="10819" width="4.42578125" style="320" customWidth="1"/>
    <col min="10820" max="10820" width="1.42578125" style="320" customWidth="1"/>
    <col min="10821" max="10821" width="4.42578125" style="320" customWidth="1"/>
    <col min="10822" max="10822" width="1.42578125" style="320" customWidth="1"/>
    <col min="10823" max="10823" width="4.42578125" style="320" customWidth="1"/>
    <col min="10824" max="10824" width="1.42578125" style="320" customWidth="1"/>
    <col min="10825" max="10825" width="4.42578125" style="320" customWidth="1"/>
    <col min="10826" max="10826" width="1.42578125" style="320" customWidth="1"/>
    <col min="10827" max="10827" width="4.42578125" style="320" customWidth="1"/>
    <col min="10828" max="10828" width="1.42578125" style="320" customWidth="1"/>
    <col min="10829" max="10829" width="4.42578125" style="320" customWidth="1"/>
    <col min="10830" max="10830" width="1.42578125" style="320" customWidth="1"/>
    <col min="10831" max="10831" width="4.42578125" style="320" customWidth="1"/>
    <col min="10832" max="10832" width="1.42578125" style="320" customWidth="1"/>
    <col min="10833" max="10833" width="4.42578125" style="320" customWidth="1"/>
    <col min="10834" max="10834" width="1.42578125" style="320" customWidth="1"/>
    <col min="10835" max="10835" width="4.42578125" style="320" customWidth="1"/>
    <col min="10836" max="10836" width="1.42578125" style="320" customWidth="1"/>
    <col min="10837" max="10837" width="4.42578125" style="320" customWidth="1"/>
    <col min="10838" max="10838" width="1.42578125" style="320" customWidth="1"/>
    <col min="10839" max="10839" width="4.42578125" style="320" customWidth="1"/>
    <col min="10840" max="10840" width="1.42578125" style="320" customWidth="1"/>
    <col min="10841" max="10841" width="4.42578125" style="320" customWidth="1"/>
    <col min="10842" max="10842" width="1.42578125" style="320" customWidth="1"/>
    <col min="10843" max="10843" width="4.42578125" style="320" customWidth="1"/>
    <col min="10844" max="10844" width="1.42578125" style="320" customWidth="1"/>
    <col min="10845" max="10845" width="4.42578125" style="320" customWidth="1"/>
    <col min="10846" max="10846" width="1.42578125" style="320" customWidth="1"/>
    <col min="10847" max="10847" width="4.42578125" style="320" customWidth="1"/>
    <col min="10848" max="10848" width="1.42578125" style="320" customWidth="1"/>
    <col min="10849" max="10849" width="4.42578125" style="320" customWidth="1"/>
    <col min="10850" max="10850" width="1.42578125" style="320" customWidth="1"/>
    <col min="10851" max="10851" width="4.42578125" style="320" customWidth="1"/>
    <col min="10852" max="10852" width="1.42578125" style="320" customWidth="1"/>
    <col min="10853" max="10853" width="4.42578125" style="320" customWidth="1"/>
    <col min="10854" max="10854" width="1.42578125" style="320" customWidth="1"/>
    <col min="10855" max="10855" width="4.42578125" style="320" customWidth="1"/>
    <col min="10856" max="10856" width="1.42578125" style="320" customWidth="1"/>
    <col min="10857" max="10857" width="4.42578125" style="320" customWidth="1"/>
    <col min="10858" max="11008" width="8" style="320"/>
    <col min="11009" max="11010" width="0" style="320" hidden="1" customWidth="1"/>
    <col min="11011" max="11011" width="7.140625" style="320" customWidth="1"/>
    <col min="11012" max="11012" width="34.42578125" style="320" customWidth="1"/>
    <col min="11013" max="11013" width="8.5703125" style="320" customWidth="1"/>
    <col min="11014" max="11014" width="6.85546875" style="320" customWidth="1"/>
    <col min="11015" max="11015" width="1.5703125" style="320" customWidth="1"/>
    <col min="11016" max="11016" width="6" style="320" customWidth="1"/>
    <col min="11017" max="11017" width="1.5703125" style="320" customWidth="1"/>
    <col min="11018" max="11018" width="6.140625" style="320" customWidth="1"/>
    <col min="11019" max="11019" width="1.5703125" style="320" customWidth="1"/>
    <col min="11020" max="11020" width="6.140625" style="320" customWidth="1"/>
    <col min="11021" max="11021" width="1.5703125" style="320" customWidth="1"/>
    <col min="11022" max="11022" width="6.140625" style="320" customWidth="1"/>
    <col min="11023" max="11023" width="1.5703125" style="320" customWidth="1"/>
    <col min="11024" max="11024" width="6" style="320" customWidth="1"/>
    <col min="11025" max="11025" width="1.5703125" style="320" customWidth="1"/>
    <col min="11026" max="11026" width="6" style="320" customWidth="1"/>
    <col min="11027" max="11027" width="1.5703125" style="320" customWidth="1"/>
    <col min="11028" max="11028" width="6" style="320" customWidth="1"/>
    <col min="11029" max="11029" width="1.5703125" style="320" customWidth="1"/>
    <col min="11030" max="11030" width="6" style="320" customWidth="1"/>
    <col min="11031" max="11031" width="1.5703125" style="320" customWidth="1"/>
    <col min="11032" max="11032" width="6" style="320" customWidth="1"/>
    <col min="11033" max="11033" width="1.5703125" style="320" customWidth="1"/>
    <col min="11034" max="11034" width="6" style="320" customWidth="1"/>
    <col min="11035" max="11035" width="1.5703125" style="320" customWidth="1"/>
    <col min="11036" max="11036" width="6" style="320" customWidth="1"/>
    <col min="11037" max="11037" width="1.5703125" style="320" customWidth="1"/>
    <col min="11038" max="11038" width="6" style="320" customWidth="1"/>
    <col min="11039" max="11039" width="1.5703125" style="320" customWidth="1"/>
    <col min="11040" max="11040" width="6" style="320" customWidth="1"/>
    <col min="11041" max="11041" width="1.5703125" style="320" customWidth="1"/>
    <col min="11042" max="11042" width="6" style="320" customWidth="1"/>
    <col min="11043" max="11043" width="1.5703125" style="320" customWidth="1"/>
    <col min="11044" max="11044" width="6" style="320" customWidth="1"/>
    <col min="11045" max="11045" width="1.5703125" style="320" customWidth="1"/>
    <col min="11046" max="11046" width="6" style="320" customWidth="1"/>
    <col min="11047" max="11047" width="1.5703125" style="320" customWidth="1"/>
    <col min="11048" max="11048" width="6" style="320" customWidth="1"/>
    <col min="11049" max="11049" width="1.5703125" style="320" customWidth="1"/>
    <col min="11050" max="11050" width="6" style="320" customWidth="1"/>
    <col min="11051" max="11051" width="1.5703125" style="320" customWidth="1"/>
    <col min="11052" max="11052" width="6" style="320" customWidth="1"/>
    <col min="11053" max="11053" width="1.5703125" style="320" customWidth="1"/>
    <col min="11054" max="11054" width="6" style="320" customWidth="1"/>
    <col min="11055" max="11055" width="1.5703125" style="320" customWidth="1"/>
    <col min="11056" max="11056" width="6" style="320" customWidth="1"/>
    <col min="11057" max="11057" width="1.5703125" style="320" customWidth="1"/>
    <col min="11058" max="11058" width="6" style="320" customWidth="1"/>
    <col min="11059" max="11059" width="1.5703125" style="320" customWidth="1"/>
    <col min="11060" max="11060" width="6" style="320" customWidth="1"/>
    <col min="11061" max="11062" width="1.5703125" style="320" customWidth="1"/>
    <col min="11063" max="11063" width="4.140625" style="320" customWidth="1"/>
    <col min="11064" max="11064" width="6.140625" style="320" customWidth="1"/>
    <col min="11065" max="11065" width="31" style="320" customWidth="1"/>
    <col min="11066" max="11066" width="9.140625" style="320" customWidth="1"/>
    <col min="11067" max="11067" width="4.42578125" style="320" customWidth="1"/>
    <col min="11068" max="11068" width="1.85546875" style="320" customWidth="1"/>
    <col min="11069" max="11069" width="4.42578125" style="320" customWidth="1"/>
    <col min="11070" max="11070" width="1.42578125" style="320" customWidth="1"/>
    <col min="11071" max="11071" width="4.42578125" style="320" customWidth="1"/>
    <col min="11072" max="11072" width="1.42578125" style="320" customWidth="1"/>
    <col min="11073" max="11073" width="4.42578125" style="320" customWidth="1"/>
    <col min="11074" max="11074" width="1.42578125" style="320" customWidth="1"/>
    <col min="11075" max="11075" width="4.42578125" style="320" customWidth="1"/>
    <col min="11076" max="11076" width="1.42578125" style="320" customWidth="1"/>
    <col min="11077" max="11077" width="4.42578125" style="320" customWidth="1"/>
    <col min="11078" max="11078" width="1.42578125" style="320" customWidth="1"/>
    <col min="11079" max="11079" width="4.42578125" style="320" customWidth="1"/>
    <col min="11080" max="11080" width="1.42578125" style="320" customWidth="1"/>
    <col min="11081" max="11081" width="4.42578125" style="320" customWidth="1"/>
    <col min="11082" max="11082" width="1.42578125" style="320" customWidth="1"/>
    <col min="11083" max="11083" width="4.42578125" style="320" customWidth="1"/>
    <col min="11084" max="11084" width="1.42578125" style="320" customWidth="1"/>
    <col min="11085" max="11085" width="4.42578125" style="320" customWidth="1"/>
    <col min="11086" max="11086" width="1.42578125" style="320" customWidth="1"/>
    <col min="11087" max="11087" width="4.42578125" style="320" customWidth="1"/>
    <col min="11088" max="11088" width="1.42578125" style="320" customWidth="1"/>
    <col min="11089" max="11089" width="4.42578125" style="320" customWidth="1"/>
    <col min="11090" max="11090" width="1.42578125" style="320" customWidth="1"/>
    <col min="11091" max="11091" width="4.42578125" style="320" customWidth="1"/>
    <col min="11092" max="11092" width="1.42578125" style="320" customWidth="1"/>
    <col min="11093" max="11093" width="4.42578125" style="320" customWidth="1"/>
    <col min="11094" max="11094" width="1.42578125" style="320" customWidth="1"/>
    <col min="11095" max="11095" width="4.42578125" style="320" customWidth="1"/>
    <col min="11096" max="11096" width="1.42578125" style="320" customWidth="1"/>
    <col min="11097" max="11097" width="4.42578125" style="320" customWidth="1"/>
    <col min="11098" max="11098" width="1.42578125" style="320" customWidth="1"/>
    <col min="11099" max="11099" width="4.42578125" style="320" customWidth="1"/>
    <col min="11100" max="11100" width="1.42578125" style="320" customWidth="1"/>
    <col min="11101" max="11101" width="4.42578125" style="320" customWidth="1"/>
    <col min="11102" max="11102" width="1.42578125" style="320" customWidth="1"/>
    <col min="11103" max="11103" width="4.42578125" style="320" customWidth="1"/>
    <col min="11104" max="11104" width="1.42578125" style="320" customWidth="1"/>
    <col min="11105" max="11105" width="4.42578125" style="320" customWidth="1"/>
    <col min="11106" max="11106" width="1.42578125" style="320" customWidth="1"/>
    <col min="11107" max="11107" width="4.42578125" style="320" customWidth="1"/>
    <col min="11108" max="11108" width="1.42578125" style="320" customWidth="1"/>
    <col min="11109" max="11109" width="4.42578125" style="320" customWidth="1"/>
    <col min="11110" max="11110" width="1.42578125" style="320" customWidth="1"/>
    <col min="11111" max="11111" width="4.42578125" style="320" customWidth="1"/>
    <col min="11112" max="11112" width="1.42578125" style="320" customWidth="1"/>
    <col min="11113" max="11113" width="4.42578125" style="320" customWidth="1"/>
    <col min="11114" max="11264" width="8" style="320"/>
    <col min="11265" max="11266" width="0" style="320" hidden="1" customWidth="1"/>
    <col min="11267" max="11267" width="7.140625" style="320" customWidth="1"/>
    <col min="11268" max="11268" width="34.42578125" style="320" customWidth="1"/>
    <col min="11269" max="11269" width="8.5703125" style="320" customWidth="1"/>
    <col min="11270" max="11270" width="6.85546875" style="320" customWidth="1"/>
    <col min="11271" max="11271" width="1.5703125" style="320" customWidth="1"/>
    <col min="11272" max="11272" width="6" style="320" customWidth="1"/>
    <col min="11273" max="11273" width="1.5703125" style="320" customWidth="1"/>
    <col min="11274" max="11274" width="6.140625" style="320" customWidth="1"/>
    <col min="11275" max="11275" width="1.5703125" style="320" customWidth="1"/>
    <col min="11276" max="11276" width="6.140625" style="320" customWidth="1"/>
    <col min="11277" max="11277" width="1.5703125" style="320" customWidth="1"/>
    <col min="11278" max="11278" width="6.140625" style="320" customWidth="1"/>
    <col min="11279" max="11279" width="1.5703125" style="320" customWidth="1"/>
    <col min="11280" max="11280" width="6" style="320" customWidth="1"/>
    <col min="11281" max="11281" width="1.5703125" style="320" customWidth="1"/>
    <col min="11282" max="11282" width="6" style="320" customWidth="1"/>
    <col min="11283" max="11283" width="1.5703125" style="320" customWidth="1"/>
    <col min="11284" max="11284" width="6" style="320" customWidth="1"/>
    <col min="11285" max="11285" width="1.5703125" style="320" customWidth="1"/>
    <col min="11286" max="11286" width="6" style="320" customWidth="1"/>
    <col min="11287" max="11287" width="1.5703125" style="320" customWidth="1"/>
    <col min="11288" max="11288" width="6" style="320" customWidth="1"/>
    <col min="11289" max="11289" width="1.5703125" style="320" customWidth="1"/>
    <col min="11290" max="11290" width="6" style="320" customWidth="1"/>
    <col min="11291" max="11291" width="1.5703125" style="320" customWidth="1"/>
    <col min="11292" max="11292" width="6" style="320" customWidth="1"/>
    <col min="11293" max="11293" width="1.5703125" style="320" customWidth="1"/>
    <col min="11294" max="11294" width="6" style="320" customWidth="1"/>
    <col min="11295" max="11295" width="1.5703125" style="320" customWidth="1"/>
    <col min="11296" max="11296" width="6" style="320" customWidth="1"/>
    <col min="11297" max="11297" width="1.5703125" style="320" customWidth="1"/>
    <col min="11298" max="11298" width="6" style="320" customWidth="1"/>
    <col min="11299" max="11299" width="1.5703125" style="320" customWidth="1"/>
    <col min="11300" max="11300" width="6" style="320" customWidth="1"/>
    <col min="11301" max="11301" width="1.5703125" style="320" customWidth="1"/>
    <col min="11302" max="11302" width="6" style="320" customWidth="1"/>
    <col min="11303" max="11303" width="1.5703125" style="320" customWidth="1"/>
    <col min="11304" max="11304" width="6" style="320" customWidth="1"/>
    <col min="11305" max="11305" width="1.5703125" style="320" customWidth="1"/>
    <col min="11306" max="11306" width="6" style="320" customWidth="1"/>
    <col min="11307" max="11307" width="1.5703125" style="320" customWidth="1"/>
    <col min="11308" max="11308" width="6" style="320" customWidth="1"/>
    <col min="11309" max="11309" width="1.5703125" style="320" customWidth="1"/>
    <col min="11310" max="11310" width="6" style="320" customWidth="1"/>
    <col min="11311" max="11311" width="1.5703125" style="320" customWidth="1"/>
    <col min="11312" max="11312" width="6" style="320" customWidth="1"/>
    <col min="11313" max="11313" width="1.5703125" style="320" customWidth="1"/>
    <col min="11314" max="11314" width="6" style="320" customWidth="1"/>
    <col min="11315" max="11315" width="1.5703125" style="320" customWidth="1"/>
    <col min="11316" max="11316" width="6" style="320" customWidth="1"/>
    <col min="11317" max="11318" width="1.5703125" style="320" customWidth="1"/>
    <col min="11319" max="11319" width="4.140625" style="320" customWidth="1"/>
    <col min="11320" max="11320" width="6.140625" style="320" customWidth="1"/>
    <col min="11321" max="11321" width="31" style="320" customWidth="1"/>
    <col min="11322" max="11322" width="9.140625" style="320" customWidth="1"/>
    <col min="11323" max="11323" width="4.42578125" style="320" customWidth="1"/>
    <col min="11324" max="11324" width="1.85546875" style="320" customWidth="1"/>
    <col min="11325" max="11325" width="4.42578125" style="320" customWidth="1"/>
    <col min="11326" max="11326" width="1.42578125" style="320" customWidth="1"/>
    <col min="11327" max="11327" width="4.42578125" style="320" customWidth="1"/>
    <col min="11328" max="11328" width="1.42578125" style="320" customWidth="1"/>
    <col min="11329" max="11329" width="4.42578125" style="320" customWidth="1"/>
    <col min="11330" max="11330" width="1.42578125" style="320" customWidth="1"/>
    <col min="11331" max="11331" width="4.42578125" style="320" customWidth="1"/>
    <col min="11332" max="11332" width="1.42578125" style="320" customWidth="1"/>
    <col min="11333" max="11333" width="4.42578125" style="320" customWidth="1"/>
    <col min="11334" max="11334" width="1.42578125" style="320" customWidth="1"/>
    <col min="11335" max="11335" width="4.42578125" style="320" customWidth="1"/>
    <col min="11336" max="11336" width="1.42578125" style="320" customWidth="1"/>
    <col min="11337" max="11337" width="4.42578125" style="320" customWidth="1"/>
    <col min="11338" max="11338" width="1.42578125" style="320" customWidth="1"/>
    <col min="11339" max="11339" width="4.42578125" style="320" customWidth="1"/>
    <col min="11340" max="11340" width="1.42578125" style="320" customWidth="1"/>
    <col min="11341" max="11341" width="4.42578125" style="320" customWidth="1"/>
    <col min="11342" max="11342" width="1.42578125" style="320" customWidth="1"/>
    <col min="11343" max="11343" width="4.42578125" style="320" customWidth="1"/>
    <col min="11344" max="11344" width="1.42578125" style="320" customWidth="1"/>
    <col min="11345" max="11345" width="4.42578125" style="320" customWidth="1"/>
    <col min="11346" max="11346" width="1.42578125" style="320" customWidth="1"/>
    <col min="11347" max="11347" width="4.42578125" style="320" customWidth="1"/>
    <col min="11348" max="11348" width="1.42578125" style="320" customWidth="1"/>
    <col min="11349" max="11349" width="4.42578125" style="320" customWidth="1"/>
    <col min="11350" max="11350" width="1.42578125" style="320" customWidth="1"/>
    <col min="11351" max="11351" width="4.42578125" style="320" customWidth="1"/>
    <col min="11352" max="11352" width="1.42578125" style="320" customWidth="1"/>
    <col min="11353" max="11353" width="4.42578125" style="320" customWidth="1"/>
    <col min="11354" max="11354" width="1.42578125" style="320" customWidth="1"/>
    <col min="11355" max="11355" width="4.42578125" style="320" customWidth="1"/>
    <col min="11356" max="11356" width="1.42578125" style="320" customWidth="1"/>
    <col min="11357" max="11357" width="4.42578125" style="320" customWidth="1"/>
    <col min="11358" max="11358" width="1.42578125" style="320" customWidth="1"/>
    <col min="11359" max="11359" width="4.42578125" style="320" customWidth="1"/>
    <col min="11360" max="11360" width="1.42578125" style="320" customWidth="1"/>
    <col min="11361" max="11361" width="4.42578125" style="320" customWidth="1"/>
    <col min="11362" max="11362" width="1.42578125" style="320" customWidth="1"/>
    <col min="11363" max="11363" width="4.42578125" style="320" customWidth="1"/>
    <col min="11364" max="11364" width="1.42578125" style="320" customWidth="1"/>
    <col min="11365" max="11365" width="4.42578125" style="320" customWidth="1"/>
    <col min="11366" max="11366" width="1.42578125" style="320" customWidth="1"/>
    <col min="11367" max="11367" width="4.42578125" style="320" customWidth="1"/>
    <col min="11368" max="11368" width="1.42578125" style="320" customWidth="1"/>
    <col min="11369" max="11369" width="4.42578125" style="320" customWidth="1"/>
    <col min="11370" max="11520" width="8" style="320"/>
    <col min="11521" max="11522" width="0" style="320" hidden="1" customWidth="1"/>
    <col min="11523" max="11523" width="7.140625" style="320" customWidth="1"/>
    <col min="11524" max="11524" width="34.42578125" style="320" customWidth="1"/>
    <col min="11525" max="11525" width="8.5703125" style="320" customWidth="1"/>
    <col min="11526" max="11526" width="6.85546875" style="320" customWidth="1"/>
    <col min="11527" max="11527" width="1.5703125" style="320" customWidth="1"/>
    <col min="11528" max="11528" width="6" style="320" customWidth="1"/>
    <col min="11529" max="11529" width="1.5703125" style="320" customWidth="1"/>
    <col min="11530" max="11530" width="6.140625" style="320" customWidth="1"/>
    <col min="11531" max="11531" width="1.5703125" style="320" customWidth="1"/>
    <col min="11532" max="11532" width="6.140625" style="320" customWidth="1"/>
    <col min="11533" max="11533" width="1.5703125" style="320" customWidth="1"/>
    <col min="11534" max="11534" width="6.140625" style="320" customWidth="1"/>
    <col min="11535" max="11535" width="1.5703125" style="320" customWidth="1"/>
    <col min="11536" max="11536" width="6" style="320" customWidth="1"/>
    <col min="11537" max="11537" width="1.5703125" style="320" customWidth="1"/>
    <col min="11538" max="11538" width="6" style="320" customWidth="1"/>
    <col min="11539" max="11539" width="1.5703125" style="320" customWidth="1"/>
    <col min="11540" max="11540" width="6" style="320" customWidth="1"/>
    <col min="11541" max="11541" width="1.5703125" style="320" customWidth="1"/>
    <col min="11542" max="11542" width="6" style="320" customWidth="1"/>
    <col min="11543" max="11543" width="1.5703125" style="320" customWidth="1"/>
    <col min="11544" max="11544" width="6" style="320" customWidth="1"/>
    <col min="11545" max="11545" width="1.5703125" style="320" customWidth="1"/>
    <col min="11546" max="11546" width="6" style="320" customWidth="1"/>
    <col min="11547" max="11547" width="1.5703125" style="320" customWidth="1"/>
    <col min="11548" max="11548" width="6" style="320" customWidth="1"/>
    <col min="11549" max="11549" width="1.5703125" style="320" customWidth="1"/>
    <col min="11550" max="11550" width="6" style="320" customWidth="1"/>
    <col min="11551" max="11551" width="1.5703125" style="320" customWidth="1"/>
    <col min="11552" max="11552" width="6" style="320" customWidth="1"/>
    <col min="11553" max="11553" width="1.5703125" style="320" customWidth="1"/>
    <col min="11554" max="11554" width="6" style="320" customWidth="1"/>
    <col min="11555" max="11555" width="1.5703125" style="320" customWidth="1"/>
    <col min="11556" max="11556" width="6" style="320" customWidth="1"/>
    <col min="11557" max="11557" width="1.5703125" style="320" customWidth="1"/>
    <col min="11558" max="11558" width="6" style="320" customWidth="1"/>
    <col min="11559" max="11559" width="1.5703125" style="320" customWidth="1"/>
    <col min="11560" max="11560" width="6" style="320" customWidth="1"/>
    <col min="11561" max="11561" width="1.5703125" style="320" customWidth="1"/>
    <col min="11562" max="11562" width="6" style="320" customWidth="1"/>
    <col min="11563" max="11563" width="1.5703125" style="320" customWidth="1"/>
    <col min="11564" max="11564" width="6" style="320" customWidth="1"/>
    <col min="11565" max="11565" width="1.5703125" style="320" customWidth="1"/>
    <col min="11566" max="11566" width="6" style="320" customWidth="1"/>
    <col min="11567" max="11567" width="1.5703125" style="320" customWidth="1"/>
    <col min="11568" max="11568" width="6" style="320" customWidth="1"/>
    <col min="11569" max="11569" width="1.5703125" style="320" customWidth="1"/>
    <col min="11570" max="11570" width="6" style="320" customWidth="1"/>
    <col min="11571" max="11571" width="1.5703125" style="320" customWidth="1"/>
    <col min="11572" max="11572" width="6" style="320" customWidth="1"/>
    <col min="11573" max="11574" width="1.5703125" style="320" customWidth="1"/>
    <col min="11575" max="11575" width="4.140625" style="320" customWidth="1"/>
    <col min="11576" max="11576" width="6.140625" style="320" customWidth="1"/>
    <col min="11577" max="11577" width="31" style="320" customWidth="1"/>
    <col min="11578" max="11578" width="9.140625" style="320" customWidth="1"/>
    <col min="11579" max="11579" width="4.42578125" style="320" customWidth="1"/>
    <col min="11580" max="11580" width="1.85546875" style="320" customWidth="1"/>
    <col min="11581" max="11581" width="4.42578125" style="320" customWidth="1"/>
    <col min="11582" max="11582" width="1.42578125" style="320" customWidth="1"/>
    <col min="11583" max="11583" width="4.42578125" style="320" customWidth="1"/>
    <col min="11584" max="11584" width="1.42578125" style="320" customWidth="1"/>
    <col min="11585" max="11585" width="4.42578125" style="320" customWidth="1"/>
    <col min="11586" max="11586" width="1.42578125" style="320" customWidth="1"/>
    <col min="11587" max="11587" width="4.42578125" style="320" customWidth="1"/>
    <col min="11588" max="11588" width="1.42578125" style="320" customWidth="1"/>
    <col min="11589" max="11589" width="4.42578125" style="320" customWidth="1"/>
    <col min="11590" max="11590" width="1.42578125" style="320" customWidth="1"/>
    <col min="11591" max="11591" width="4.42578125" style="320" customWidth="1"/>
    <col min="11592" max="11592" width="1.42578125" style="320" customWidth="1"/>
    <col min="11593" max="11593" width="4.42578125" style="320" customWidth="1"/>
    <col min="11594" max="11594" width="1.42578125" style="320" customWidth="1"/>
    <col min="11595" max="11595" width="4.42578125" style="320" customWidth="1"/>
    <col min="11596" max="11596" width="1.42578125" style="320" customWidth="1"/>
    <col min="11597" max="11597" width="4.42578125" style="320" customWidth="1"/>
    <col min="11598" max="11598" width="1.42578125" style="320" customWidth="1"/>
    <col min="11599" max="11599" width="4.42578125" style="320" customWidth="1"/>
    <col min="11600" max="11600" width="1.42578125" style="320" customWidth="1"/>
    <col min="11601" max="11601" width="4.42578125" style="320" customWidth="1"/>
    <col min="11602" max="11602" width="1.42578125" style="320" customWidth="1"/>
    <col min="11603" max="11603" width="4.42578125" style="320" customWidth="1"/>
    <col min="11604" max="11604" width="1.42578125" style="320" customWidth="1"/>
    <col min="11605" max="11605" width="4.42578125" style="320" customWidth="1"/>
    <col min="11606" max="11606" width="1.42578125" style="320" customWidth="1"/>
    <col min="11607" max="11607" width="4.42578125" style="320" customWidth="1"/>
    <col min="11608" max="11608" width="1.42578125" style="320" customWidth="1"/>
    <col min="11609" max="11609" width="4.42578125" style="320" customWidth="1"/>
    <col min="11610" max="11610" width="1.42578125" style="320" customWidth="1"/>
    <col min="11611" max="11611" width="4.42578125" style="320" customWidth="1"/>
    <col min="11612" max="11612" width="1.42578125" style="320" customWidth="1"/>
    <col min="11613" max="11613" width="4.42578125" style="320" customWidth="1"/>
    <col min="11614" max="11614" width="1.42578125" style="320" customWidth="1"/>
    <col min="11615" max="11615" width="4.42578125" style="320" customWidth="1"/>
    <col min="11616" max="11616" width="1.42578125" style="320" customWidth="1"/>
    <col min="11617" max="11617" width="4.42578125" style="320" customWidth="1"/>
    <col min="11618" max="11618" width="1.42578125" style="320" customWidth="1"/>
    <col min="11619" max="11619" width="4.42578125" style="320" customWidth="1"/>
    <col min="11620" max="11620" width="1.42578125" style="320" customWidth="1"/>
    <col min="11621" max="11621" width="4.42578125" style="320" customWidth="1"/>
    <col min="11622" max="11622" width="1.42578125" style="320" customWidth="1"/>
    <col min="11623" max="11623" width="4.42578125" style="320" customWidth="1"/>
    <col min="11624" max="11624" width="1.42578125" style="320" customWidth="1"/>
    <col min="11625" max="11625" width="4.42578125" style="320" customWidth="1"/>
    <col min="11626" max="11776" width="8" style="320"/>
    <col min="11777" max="11778" width="0" style="320" hidden="1" customWidth="1"/>
    <col min="11779" max="11779" width="7.140625" style="320" customWidth="1"/>
    <col min="11780" max="11780" width="34.42578125" style="320" customWidth="1"/>
    <col min="11781" max="11781" width="8.5703125" style="320" customWidth="1"/>
    <col min="11782" max="11782" width="6.85546875" style="320" customWidth="1"/>
    <col min="11783" max="11783" width="1.5703125" style="320" customWidth="1"/>
    <col min="11784" max="11784" width="6" style="320" customWidth="1"/>
    <col min="11785" max="11785" width="1.5703125" style="320" customWidth="1"/>
    <col min="11786" max="11786" width="6.140625" style="320" customWidth="1"/>
    <col min="11787" max="11787" width="1.5703125" style="320" customWidth="1"/>
    <col min="11788" max="11788" width="6.140625" style="320" customWidth="1"/>
    <col min="11789" max="11789" width="1.5703125" style="320" customWidth="1"/>
    <col min="11790" max="11790" width="6.140625" style="320" customWidth="1"/>
    <col min="11791" max="11791" width="1.5703125" style="320" customWidth="1"/>
    <col min="11792" max="11792" width="6" style="320" customWidth="1"/>
    <col min="11793" max="11793" width="1.5703125" style="320" customWidth="1"/>
    <col min="11794" max="11794" width="6" style="320" customWidth="1"/>
    <col min="11795" max="11795" width="1.5703125" style="320" customWidth="1"/>
    <col min="11796" max="11796" width="6" style="320" customWidth="1"/>
    <col min="11797" max="11797" width="1.5703125" style="320" customWidth="1"/>
    <col min="11798" max="11798" width="6" style="320" customWidth="1"/>
    <col min="11799" max="11799" width="1.5703125" style="320" customWidth="1"/>
    <col min="11800" max="11800" width="6" style="320" customWidth="1"/>
    <col min="11801" max="11801" width="1.5703125" style="320" customWidth="1"/>
    <col min="11802" max="11802" width="6" style="320" customWidth="1"/>
    <col min="11803" max="11803" width="1.5703125" style="320" customWidth="1"/>
    <col min="11804" max="11804" width="6" style="320" customWidth="1"/>
    <col min="11805" max="11805" width="1.5703125" style="320" customWidth="1"/>
    <col min="11806" max="11806" width="6" style="320" customWidth="1"/>
    <col min="11807" max="11807" width="1.5703125" style="320" customWidth="1"/>
    <col min="11808" max="11808" width="6" style="320" customWidth="1"/>
    <col min="11809" max="11809" width="1.5703125" style="320" customWidth="1"/>
    <col min="11810" max="11810" width="6" style="320" customWidth="1"/>
    <col min="11811" max="11811" width="1.5703125" style="320" customWidth="1"/>
    <col min="11812" max="11812" width="6" style="320" customWidth="1"/>
    <col min="11813" max="11813" width="1.5703125" style="320" customWidth="1"/>
    <col min="11814" max="11814" width="6" style="320" customWidth="1"/>
    <col min="11815" max="11815" width="1.5703125" style="320" customWidth="1"/>
    <col min="11816" max="11816" width="6" style="320" customWidth="1"/>
    <col min="11817" max="11817" width="1.5703125" style="320" customWidth="1"/>
    <col min="11818" max="11818" width="6" style="320" customWidth="1"/>
    <col min="11819" max="11819" width="1.5703125" style="320" customWidth="1"/>
    <col min="11820" max="11820" width="6" style="320" customWidth="1"/>
    <col min="11821" max="11821" width="1.5703125" style="320" customWidth="1"/>
    <col min="11822" max="11822" width="6" style="320" customWidth="1"/>
    <col min="11823" max="11823" width="1.5703125" style="320" customWidth="1"/>
    <col min="11824" max="11824" width="6" style="320" customWidth="1"/>
    <col min="11825" max="11825" width="1.5703125" style="320" customWidth="1"/>
    <col min="11826" max="11826" width="6" style="320" customWidth="1"/>
    <col min="11827" max="11827" width="1.5703125" style="320" customWidth="1"/>
    <col min="11828" max="11828" width="6" style="320" customWidth="1"/>
    <col min="11829" max="11830" width="1.5703125" style="320" customWidth="1"/>
    <col min="11831" max="11831" width="4.140625" style="320" customWidth="1"/>
    <col min="11832" max="11832" width="6.140625" style="320" customWidth="1"/>
    <col min="11833" max="11833" width="31" style="320" customWidth="1"/>
    <col min="11834" max="11834" width="9.140625" style="320" customWidth="1"/>
    <col min="11835" max="11835" width="4.42578125" style="320" customWidth="1"/>
    <col min="11836" max="11836" width="1.85546875" style="320" customWidth="1"/>
    <col min="11837" max="11837" width="4.42578125" style="320" customWidth="1"/>
    <col min="11838" max="11838" width="1.42578125" style="320" customWidth="1"/>
    <col min="11839" max="11839" width="4.42578125" style="320" customWidth="1"/>
    <col min="11840" max="11840" width="1.42578125" style="320" customWidth="1"/>
    <col min="11841" max="11841" width="4.42578125" style="320" customWidth="1"/>
    <col min="11842" max="11842" width="1.42578125" style="320" customWidth="1"/>
    <col min="11843" max="11843" width="4.42578125" style="320" customWidth="1"/>
    <col min="11844" max="11844" width="1.42578125" style="320" customWidth="1"/>
    <col min="11845" max="11845" width="4.42578125" style="320" customWidth="1"/>
    <col min="11846" max="11846" width="1.42578125" style="320" customWidth="1"/>
    <col min="11847" max="11847" width="4.42578125" style="320" customWidth="1"/>
    <col min="11848" max="11848" width="1.42578125" style="320" customWidth="1"/>
    <col min="11849" max="11849" width="4.42578125" style="320" customWidth="1"/>
    <col min="11850" max="11850" width="1.42578125" style="320" customWidth="1"/>
    <col min="11851" max="11851" width="4.42578125" style="320" customWidth="1"/>
    <col min="11852" max="11852" width="1.42578125" style="320" customWidth="1"/>
    <col min="11853" max="11853" width="4.42578125" style="320" customWidth="1"/>
    <col min="11854" max="11854" width="1.42578125" style="320" customWidth="1"/>
    <col min="11855" max="11855" width="4.42578125" style="320" customWidth="1"/>
    <col min="11856" max="11856" width="1.42578125" style="320" customWidth="1"/>
    <col min="11857" max="11857" width="4.42578125" style="320" customWidth="1"/>
    <col min="11858" max="11858" width="1.42578125" style="320" customWidth="1"/>
    <col min="11859" max="11859" width="4.42578125" style="320" customWidth="1"/>
    <col min="11860" max="11860" width="1.42578125" style="320" customWidth="1"/>
    <col min="11861" max="11861" width="4.42578125" style="320" customWidth="1"/>
    <col min="11862" max="11862" width="1.42578125" style="320" customWidth="1"/>
    <col min="11863" max="11863" width="4.42578125" style="320" customWidth="1"/>
    <col min="11864" max="11864" width="1.42578125" style="320" customWidth="1"/>
    <col min="11865" max="11865" width="4.42578125" style="320" customWidth="1"/>
    <col min="11866" max="11866" width="1.42578125" style="320" customWidth="1"/>
    <col min="11867" max="11867" width="4.42578125" style="320" customWidth="1"/>
    <col min="11868" max="11868" width="1.42578125" style="320" customWidth="1"/>
    <col min="11869" max="11869" width="4.42578125" style="320" customWidth="1"/>
    <col min="11870" max="11870" width="1.42578125" style="320" customWidth="1"/>
    <col min="11871" max="11871" width="4.42578125" style="320" customWidth="1"/>
    <col min="11872" max="11872" width="1.42578125" style="320" customWidth="1"/>
    <col min="11873" max="11873" width="4.42578125" style="320" customWidth="1"/>
    <col min="11874" max="11874" width="1.42578125" style="320" customWidth="1"/>
    <col min="11875" max="11875" width="4.42578125" style="320" customWidth="1"/>
    <col min="11876" max="11876" width="1.42578125" style="320" customWidth="1"/>
    <col min="11877" max="11877" width="4.42578125" style="320" customWidth="1"/>
    <col min="11878" max="11878" width="1.42578125" style="320" customWidth="1"/>
    <col min="11879" max="11879" width="4.42578125" style="320" customWidth="1"/>
    <col min="11880" max="11880" width="1.42578125" style="320" customWidth="1"/>
    <col min="11881" max="11881" width="4.42578125" style="320" customWidth="1"/>
    <col min="11882" max="12032" width="8" style="320"/>
    <col min="12033" max="12034" width="0" style="320" hidden="1" customWidth="1"/>
    <col min="12035" max="12035" width="7.140625" style="320" customWidth="1"/>
    <col min="12036" max="12036" width="34.42578125" style="320" customWidth="1"/>
    <col min="12037" max="12037" width="8.5703125" style="320" customWidth="1"/>
    <col min="12038" max="12038" width="6.85546875" style="320" customWidth="1"/>
    <col min="12039" max="12039" width="1.5703125" style="320" customWidth="1"/>
    <col min="12040" max="12040" width="6" style="320" customWidth="1"/>
    <col min="12041" max="12041" width="1.5703125" style="320" customWidth="1"/>
    <col min="12042" max="12042" width="6.140625" style="320" customWidth="1"/>
    <col min="12043" max="12043" width="1.5703125" style="320" customWidth="1"/>
    <col min="12044" max="12044" width="6.140625" style="320" customWidth="1"/>
    <col min="12045" max="12045" width="1.5703125" style="320" customWidth="1"/>
    <col min="12046" max="12046" width="6.140625" style="320" customWidth="1"/>
    <col min="12047" max="12047" width="1.5703125" style="320" customWidth="1"/>
    <col min="12048" max="12048" width="6" style="320" customWidth="1"/>
    <col min="12049" max="12049" width="1.5703125" style="320" customWidth="1"/>
    <col min="12050" max="12050" width="6" style="320" customWidth="1"/>
    <col min="12051" max="12051" width="1.5703125" style="320" customWidth="1"/>
    <col min="12052" max="12052" width="6" style="320" customWidth="1"/>
    <col min="12053" max="12053" width="1.5703125" style="320" customWidth="1"/>
    <col min="12054" max="12054" width="6" style="320" customWidth="1"/>
    <col min="12055" max="12055" width="1.5703125" style="320" customWidth="1"/>
    <col min="12056" max="12056" width="6" style="320" customWidth="1"/>
    <col min="12057" max="12057" width="1.5703125" style="320" customWidth="1"/>
    <col min="12058" max="12058" width="6" style="320" customWidth="1"/>
    <col min="12059" max="12059" width="1.5703125" style="320" customWidth="1"/>
    <col min="12060" max="12060" width="6" style="320" customWidth="1"/>
    <col min="12061" max="12061" width="1.5703125" style="320" customWidth="1"/>
    <col min="12062" max="12062" width="6" style="320" customWidth="1"/>
    <col min="12063" max="12063" width="1.5703125" style="320" customWidth="1"/>
    <col min="12064" max="12064" width="6" style="320" customWidth="1"/>
    <col min="12065" max="12065" width="1.5703125" style="320" customWidth="1"/>
    <col min="12066" max="12066" width="6" style="320" customWidth="1"/>
    <col min="12067" max="12067" width="1.5703125" style="320" customWidth="1"/>
    <col min="12068" max="12068" width="6" style="320" customWidth="1"/>
    <col min="12069" max="12069" width="1.5703125" style="320" customWidth="1"/>
    <col min="12070" max="12070" width="6" style="320" customWidth="1"/>
    <col min="12071" max="12071" width="1.5703125" style="320" customWidth="1"/>
    <col min="12072" max="12072" width="6" style="320" customWidth="1"/>
    <col min="12073" max="12073" width="1.5703125" style="320" customWidth="1"/>
    <col min="12074" max="12074" width="6" style="320" customWidth="1"/>
    <col min="12075" max="12075" width="1.5703125" style="320" customWidth="1"/>
    <col min="12076" max="12076" width="6" style="320" customWidth="1"/>
    <col min="12077" max="12077" width="1.5703125" style="320" customWidth="1"/>
    <col min="12078" max="12078" width="6" style="320" customWidth="1"/>
    <col min="12079" max="12079" width="1.5703125" style="320" customWidth="1"/>
    <col min="12080" max="12080" width="6" style="320" customWidth="1"/>
    <col min="12081" max="12081" width="1.5703125" style="320" customWidth="1"/>
    <col min="12082" max="12082" width="6" style="320" customWidth="1"/>
    <col min="12083" max="12083" width="1.5703125" style="320" customWidth="1"/>
    <col min="12084" max="12084" width="6" style="320" customWidth="1"/>
    <col min="12085" max="12086" width="1.5703125" style="320" customWidth="1"/>
    <col min="12087" max="12087" width="4.140625" style="320" customWidth="1"/>
    <col min="12088" max="12088" width="6.140625" style="320" customWidth="1"/>
    <col min="12089" max="12089" width="31" style="320" customWidth="1"/>
    <col min="12090" max="12090" width="9.140625" style="320" customWidth="1"/>
    <col min="12091" max="12091" width="4.42578125" style="320" customWidth="1"/>
    <col min="12092" max="12092" width="1.85546875" style="320" customWidth="1"/>
    <col min="12093" max="12093" width="4.42578125" style="320" customWidth="1"/>
    <col min="12094" max="12094" width="1.42578125" style="320" customWidth="1"/>
    <col min="12095" max="12095" width="4.42578125" style="320" customWidth="1"/>
    <col min="12096" max="12096" width="1.42578125" style="320" customWidth="1"/>
    <col min="12097" max="12097" width="4.42578125" style="320" customWidth="1"/>
    <col min="12098" max="12098" width="1.42578125" style="320" customWidth="1"/>
    <col min="12099" max="12099" width="4.42578125" style="320" customWidth="1"/>
    <col min="12100" max="12100" width="1.42578125" style="320" customWidth="1"/>
    <col min="12101" max="12101" width="4.42578125" style="320" customWidth="1"/>
    <col min="12102" max="12102" width="1.42578125" style="320" customWidth="1"/>
    <col min="12103" max="12103" width="4.42578125" style="320" customWidth="1"/>
    <col min="12104" max="12104" width="1.42578125" style="320" customWidth="1"/>
    <col min="12105" max="12105" width="4.42578125" style="320" customWidth="1"/>
    <col min="12106" max="12106" width="1.42578125" style="320" customWidth="1"/>
    <col min="12107" max="12107" width="4.42578125" style="320" customWidth="1"/>
    <col min="12108" max="12108" width="1.42578125" style="320" customWidth="1"/>
    <col min="12109" max="12109" width="4.42578125" style="320" customWidth="1"/>
    <col min="12110" max="12110" width="1.42578125" style="320" customWidth="1"/>
    <col min="12111" max="12111" width="4.42578125" style="320" customWidth="1"/>
    <col min="12112" max="12112" width="1.42578125" style="320" customWidth="1"/>
    <col min="12113" max="12113" width="4.42578125" style="320" customWidth="1"/>
    <col min="12114" max="12114" width="1.42578125" style="320" customWidth="1"/>
    <col min="12115" max="12115" width="4.42578125" style="320" customWidth="1"/>
    <col min="12116" max="12116" width="1.42578125" style="320" customWidth="1"/>
    <col min="12117" max="12117" width="4.42578125" style="320" customWidth="1"/>
    <col min="12118" max="12118" width="1.42578125" style="320" customWidth="1"/>
    <col min="12119" max="12119" width="4.42578125" style="320" customWidth="1"/>
    <col min="12120" max="12120" width="1.42578125" style="320" customWidth="1"/>
    <col min="12121" max="12121" width="4.42578125" style="320" customWidth="1"/>
    <col min="12122" max="12122" width="1.42578125" style="320" customWidth="1"/>
    <col min="12123" max="12123" width="4.42578125" style="320" customWidth="1"/>
    <col min="12124" max="12124" width="1.42578125" style="320" customWidth="1"/>
    <col min="12125" max="12125" width="4.42578125" style="320" customWidth="1"/>
    <col min="12126" max="12126" width="1.42578125" style="320" customWidth="1"/>
    <col min="12127" max="12127" width="4.42578125" style="320" customWidth="1"/>
    <col min="12128" max="12128" width="1.42578125" style="320" customWidth="1"/>
    <col min="12129" max="12129" width="4.42578125" style="320" customWidth="1"/>
    <col min="12130" max="12130" width="1.42578125" style="320" customWidth="1"/>
    <col min="12131" max="12131" width="4.42578125" style="320" customWidth="1"/>
    <col min="12132" max="12132" width="1.42578125" style="320" customWidth="1"/>
    <col min="12133" max="12133" width="4.42578125" style="320" customWidth="1"/>
    <col min="12134" max="12134" width="1.42578125" style="320" customWidth="1"/>
    <col min="12135" max="12135" width="4.42578125" style="320" customWidth="1"/>
    <col min="12136" max="12136" width="1.42578125" style="320" customWidth="1"/>
    <col min="12137" max="12137" width="4.42578125" style="320" customWidth="1"/>
    <col min="12138" max="12288" width="8" style="320"/>
    <col min="12289" max="12290" width="0" style="320" hidden="1" customWidth="1"/>
    <col min="12291" max="12291" width="7.140625" style="320" customWidth="1"/>
    <col min="12292" max="12292" width="34.42578125" style="320" customWidth="1"/>
    <col min="12293" max="12293" width="8.5703125" style="320" customWidth="1"/>
    <col min="12294" max="12294" width="6.85546875" style="320" customWidth="1"/>
    <col min="12295" max="12295" width="1.5703125" style="320" customWidth="1"/>
    <col min="12296" max="12296" width="6" style="320" customWidth="1"/>
    <col min="12297" max="12297" width="1.5703125" style="320" customWidth="1"/>
    <col min="12298" max="12298" width="6.140625" style="320" customWidth="1"/>
    <col min="12299" max="12299" width="1.5703125" style="320" customWidth="1"/>
    <col min="12300" max="12300" width="6.140625" style="320" customWidth="1"/>
    <col min="12301" max="12301" width="1.5703125" style="320" customWidth="1"/>
    <col min="12302" max="12302" width="6.140625" style="320" customWidth="1"/>
    <col min="12303" max="12303" width="1.5703125" style="320" customWidth="1"/>
    <col min="12304" max="12304" width="6" style="320" customWidth="1"/>
    <col min="12305" max="12305" width="1.5703125" style="320" customWidth="1"/>
    <col min="12306" max="12306" width="6" style="320" customWidth="1"/>
    <col min="12307" max="12307" width="1.5703125" style="320" customWidth="1"/>
    <col min="12308" max="12308" width="6" style="320" customWidth="1"/>
    <col min="12309" max="12309" width="1.5703125" style="320" customWidth="1"/>
    <col min="12310" max="12310" width="6" style="320" customWidth="1"/>
    <col min="12311" max="12311" width="1.5703125" style="320" customWidth="1"/>
    <col min="12312" max="12312" width="6" style="320" customWidth="1"/>
    <col min="12313" max="12313" width="1.5703125" style="320" customWidth="1"/>
    <col min="12314" max="12314" width="6" style="320" customWidth="1"/>
    <col min="12315" max="12315" width="1.5703125" style="320" customWidth="1"/>
    <col min="12316" max="12316" width="6" style="320" customWidth="1"/>
    <col min="12317" max="12317" width="1.5703125" style="320" customWidth="1"/>
    <col min="12318" max="12318" width="6" style="320" customWidth="1"/>
    <col min="12319" max="12319" width="1.5703125" style="320" customWidth="1"/>
    <col min="12320" max="12320" width="6" style="320" customWidth="1"/>
    <col min="12321" max="12321" width="1.5703125" style="320" customWidth="1"/>
    <col min="12322" max="12322" width="6" style="320" customWidth="1"/>
    <col min="12323" max="12323" width="1.5703125" style="320" customWidth="1"/>
    <col min="12324" max="12324" width="6" style="320" customWidth="1"/>
    <col min="12325" max="12325" width="1.5703125" style="320" customWidth="1"/>
    <col min="12326" max="12326" width="6" style="320" customWidth="1"/>
    <col min="12327" max="12327" width="1.5703125" style="320" customWidth="1"/>
    <col min="12328" max="12328" width="6" style="320" customWidth="1"/>
    <col min="12329" max="12329" width="1.5703125" style="320" customWidth="1"/>
    <col min="12330" max="12330" width="6" style="320" customWidth="1"/>
    <col min="12331" max="12331" width="1.5703125" style="320" customWidth="1"/>
    <col min="12332" max="12332" width="6" style="320" customWidth="1"/>
    <col min="12333" max="12333" width="1.5703125" style="320" customWidth="1"/>
    <col min="12334" max="12334" width="6" style="320" customWidth="1"/>
    <col min="12335" max="12335" width="1.5703125" style="320" customWidth="1"/>
    <col min="12336" max="12336" width="6" style="320" customWidth="1"/>
    <col min="12337" max="12337" width="1.5703125" style="320" customWidth="1"/>
    <col min="12338" max="12338" width="6" style="320" customWidth="1"/>
    <col min="12339" max="12339" width="1.5703125" style="320" customWidth="1"/>
    <col min="12340" max="12340" width="6" style="320" customWidth="1"/>
    <col min="12341" max="12342" width="1.5703125" style="320" customWidth="1"/>
    <col min="12343" max="12343" width="4.140625" style="320" customWidth="1"/>
    <col min="12344" max="12344" width="6.140625" style="320" customWidth="1"/>
    <col min="12345" max="12345" width="31" style="320" customWidth="1"/>
    <col min="12346" max="12346" width="9.140625" style="320" customWidth="1"/>
    <col min="12347" max="12347" width="4.42578125" style="320" customWidth="1"/>
    <col min="12348" max="12348" width="1.85546875" style="320" customWidth="1"/>
    <col min="12349" max="12349" width="4.42578125" style="320" customWidth="1"/>
    <col min="12350" max="12350" width="1.42578125" style="320" customWidth="1"/>
    <col min="12351" max="12351" width="4.42578125" style="320" customWidth="1"/>
    <col min="12352" max="12352" width="1.42578125" style="320" customWidth="1"/>
    <col min="12353" max="12353" width="4.42578125" style="320" customWidth="1"/>
    <col min="12354" max="12354" width="1.42578125" style="320" customWidth="1"/>
    <col min="12355" max="12355" width="4.42578125" style="320" customWidth="1"/>
    <col min="12356" max="12356" width="1.42578125" style="320" customWidth="1"/>
    <col min="12357" max="12357" width="4.42578125" style="320" customWidth="1"/>
    <col min="12358" max="12358" width="1.42578125" style="320" customWidth="1"/>
    <col min="12359" max="12359" width="4.42578125" style="320" customWidth="1"/>
    <col min="12360" max="12360" width="1.42578125" style="320" customWidth="1"/>
    <col min="12361" max="12361" width="4.42578125" style="320" customWidth="1"/>
    <col min="12362" max="12362" width="1.42578125" style="320" customWidth="1"/>
    <col min="12363" max="12363" width="4.42578125" style="320" customWidth="1"/>
    <col min="12364" max="12364" width="1.42578125" style="320" customWidth="1"/>
    <col min="12365" max="12365" width="4.42578125" style="320" customWidth="1"/>
    <col min="12366" max="12366" width="1.42578125" style="320" customWidth="1"/>
    <col min="12367" max="12367" width="4.42578125" style="320" customWidth="1"/>
    <col min="12368" max="12368" width="1.42578125" style="320" customWidth="1"/>
    <col min="12369" max="12369" width="4.42578125" style="320" customWidth="1"/>
    <col min="12370" max="12370" width="1.42578125" style="320" customWidth="1"/>
    <col min="12371" max="12371" width="4.42578125" style="320" customWidth="1"/>
    <col min="12372" max="12372" width="1.42578125" style="320" customWidth="1"/>
    <col min="12373" max="12373" width="4.42578125" style="320" customWidth="1"/>
    <col min="12374" max="12374" width="1.42578125" style="320" customWidth="1"/>
    <col min="12375" max="12375" width="4.42578125" style="320" customWidth="1"/>
    <col min="12376" max="12376" width="1.42578125" style="320" customWidth="1"/>
    <col min="12377" max="12377" width="4.42578125" style="320" customWidth="1"/>
    <col min="12378" max="12378" width="1.42578125" style="320" customWidth="1"/>
    <col min="12379" max="12379" width="4.42578125" style="320" customWidth="1"/>
    <col min="12380" max="12380" width="1.42578125" style="320" customWidth="1"/>
    <col min="12381" max="12381" width="4.42578125" style="320" customWidth="1"/>
    <col min="12382" max="12382" width="1.42578125" style="320" customWidth="1"/>
    <col min="12383" max="12383" width="4.42578125" style="320" customWidth="1"/>
    <col min="12384" max="12384" width="1.42578125" style="320" customWidth="1"/>
    <col min="12385" max="12385" width="4.42578125" style="320" customWidth="1"/>
    <col min="12386" max="12386" width="1.42578125" style="320" customWidth="1"/>
    <col min="12387" max="12387" width="4.42578125" style="320" customWidth="1"/>
    <col min="12388" max="12388" width="1.42578125" style="320" customWidth="1"/>
    <col min="12389" max="12389" width="4.42578125" style="320" customWidth="1"/>
    <col min="12390" max="12390" width="1.42578125" style="320" customWidth="1"/>
    <col min="12391" max="12391" width="4.42578125" style="320" customWidth="1"/>
    <col min="12392" max="12392" width="1.42578125" style="320" customWidth="1"/>
    <col min="12393" max="12393" width="4.42578125" style="320" customWidth="1"/>
    <col min="12394" max="12544" width="8" style="320"/>
    <col min="12545" max="12546" width="0" style="320" hidden="1" customWidth="1"/>
    <col min="12547" max="12547" width="7.140625" style="320" customWidth="1"/>
    <col min="12548" max="12548" width="34.42578125" style="320" customWidth="1"/>
    <col min="12549" max="12549" width="8.5703125" style="320" customWidth="1"/>
    <col min="12550" max="12550" width="6.85546875" style="320" customWidth="1"/>
    <col min="12551" max="12551" width="1.5703125" style="320" customWidth="1"/>
    <col min="12552" max="12552" width="6" style="320" customWidth="1"/>
    <col min="12553" max="12553" width="1.5703125" style="320" customWidth="1"/>
    <col min="12554" max="12554" width="6.140625" style="320" customWidth="1"/>
    <col min="12555" max="12555" width="1.5703125" style="320" customWidth="1"/>
    <col min="12556" max="12556" width="6.140625" style="320" customWidth="1"/>
    <col min="12557" max="12557" width="1.5703125" style="320" customWidth="1"/>
    <col min="12558" max="12558" width="6.140625" style="320" customWidth="1"/>
    <col min="12559" max="12559" width="1.5703125" style="320" customWidth="1"/>
    <col min="12560" max="12560" width="6" style="320" customWidth="1"/>
    <col min="12561" max="12561" width="1.5703125" style="320" customWidth="1"/>
    <col min="12562" max="12562" width="6" style="320" customWidth="1"/>
    <col min="12563" max="12563" width="1.5703125" style="320" customWidth="1"/>
    <col min="12564" max="12564" width="6" style="320" customWidth="1"/>
    <col min="12565" max="12565" width="1.5703125" style="320" customWidth="1"/>
    <col min="12566" max="12566" width="6" style="320" customWidth="1"/>
    <col min="12567" max="12567" width="1.5703125" style="320" customWidth="1"/>
    <col min="12568" max="12568" width="6" style="320" customWidth="1"/>
    <col min="12569" max="12569" width="1.5703125" style="320" customWidth="1"/>
    <col min="12570" max="12570" width="6" style="320" customWidth="1"/>
    <col min="12571" max="12571" width="1.5703125" style="320" customWidth="1"/>
    <col min="12572" max="12572" width="6" style="320" customWidth="1"/>
    <col min="12573" max="12573" width="1.5703125" style="320" customWidth="1"/>
    <col min="12574" max="12574" width="6" style="320" customWidth="1"/>
    <col min="12575" max="12575" width="1.5703125" style="320" customWidth="1"/>
    <col min="12576" max="12576" width="6" style="320" customWidth="1"/>
    <col min="12577" max="12577" width="1.5703125" style="320" customWidth="1"/>
    <col min="12578" max="12578" width="6" style="320" customWidth="1"/>
    <col min="12579" max="12579" width="1.5703125" style="320" customWidth="1"/>
    <col min="12580" max="12580" width="6" style="320" customWidth="1"/>
    <col min="12581" max="12581" width="1.5703125" style="320" customWidth="1"/>
    <col min="12582" max="12582" width="6" style="320" customWidth="1"/>
    <col min="12583" max="12583" width="1.5703125" style="320" customWidth="1"/>
    <col min="12584" max="12584" width="6" style="320" customWidth="1"/>
    <col min="12585" max="12585" width="1.5703125" style="320" customWidth="1"/>
    <col min="12586" max="12586" width="6" style="320" customWidth="1"/>
    <col min="12587" max="12587" width="1.5703125" style="320" customWidth="1"/>
    <col min="12588" max="12588" width="6" style="320" customWidth="1"/>
    <col min="12589" max="12589" width="1.5703125" style="320" customWidth="1"/>
    <col min="12590" max="12590" width="6" style="320" customWidth="1"/>
    <col min="12591" max="12591" width="1.5703125" style="320" customWidth="1"/>
    <col min="12592" max="12592" width="6" style="320" customWidth="1"/>
    <col min="12593" max="12593" width="1.5703125" style="320" customWidth="1"/>
    <col min="12594" max="12594" width="6" style="320" customWidth="1"/>
    <col min="12595" max="12595" width="1.5703125" style="320" customWidth="1"/>
    <col min="12596" max="12596" width="6" style="320" customWidth="1"/>
    <col min="12597" max="12598" width="1.5703125" style="320" customWidth="1"/>
    <col min="12599" max="12599" width="4.140625" style="320" customWidth="1"/>
    <col min="12600" max="12600" width="6.140625" style="320" customWidth="1"/>
    <col min="12601" max="12601" width="31" style="320" customWidth="1"/>
    <col min="12602" max="12602" width="9.140625" style="320" customWidth="1"/>
    <col min="12603" max="12603" width="4.42578125" style="320" customWidth="1"/>
    <col min="12604" max="12604" width="1.85546875" style="320" customWidth="1"/>
    <col min="12605" max="12605" width="4.42578125" style="320" customWidth="1"/>
    <col min="12606" max="12606" width="1.42578125" style="320" customWidth="1"/>
    <col min="12607" max="12607" width="4.42578125" style="320" customWidth="1"/>
    <col min="12608" max="12608" width="1.42578125" style="320" customWidth="1"/>
    <col min="12609" max="12609" width="4.42578125" style="320" customWidth="1"/>
    <col min="12610" max="12610" width="1.42578125" style="320" customWidth="1"/>
    <col min="12611" max="12611" width="4.42578125" style="320" customWidth="1"/>
    <col min="12612" max="12612" width="1.42578125" style="320" customWidth="1"/>
    <col min="12613" max="12613" width="4.42578125" style="320" customWidth="1"/>
    <col min="12614" max="12614" width="1.42578125" style="320" customWidth="1"/>
    <col min="12615" max="12615" width="4.42578125" style="320" customWidth="1"/>
    <col min="12616" max="12616" width="1.42578125" style="320" customWidth="1"/>
    <col min="12617" max="12617" width="4.42578125" style="320" customWidth="1"/>
    <col min="12618" max="12618" width="1.42578125" style="320" customWidth="1"/>
    <col min="12619" max="12619" width="4.42578125" style="320" customWidth="1"/>
    <col min="12620" max="12620" width="1.42578125" style="320" customWidth="1"/>
    <col min="12621" max="12621" width="4.42578125" style="320" customWidth="1"/>
    <col min="12622" max="12622" width="1.42578125" style="320" customWidth="1"/>
    <col min="12623" max="12623" width="4.42578125" style="320" customWidth="1"/>
    <col min="12624" max="12624" width="1.42578125" style="320" customWidth="1"/>
    <col min="12625" max="12625" width="4.42578125" style="320" customWidth="1"/>
    <col min="12626" max="12626" width="1.42578125" style="320" customWidth="1"/>
    <col min="12627" max="12627" width="4.42578125" style="320" customWidth="1"/>
    <col min="12628" max="12628" width="1.42578125" style="320" customWidth="1"/>
    <col min="12629" max="12629" width="4.42578125" style="320" customWidth="1"/>
    <col min="12630" max="12630" width="1.42578125" style="320" customWidth="1"/>
    <col min="12631" max="12631" width="4.42578125" style="320" customWidth="1"/>
    <col min="12632" max="12632" width="1.42578125" style="320" customWidth="1"/>
    <col min="12633" max="12633" width="4.42578125" style="320" customWidth="1"/>
    <col min="12634" max="12634" width="1.42578125" style="320" customWidth="1"/>
    <col min="12635" max="12635" width="4.42578125" style="320" customWidth="1"/>
    <col min="12636" max="12636" width="1.42578125" style="320" customWidth="1"/>
    <col min="12637" max="12637" width="4.42578125" style="320" customWidth="1"/>
    <col min="12638" max="12638" width="1.42578125" style="320" customWidth="1"/>
    <col min="12639" max="12639" width="4.42578125" style="320" customWidth="1"/>
    <col min="12640" max="12640" width="1.42578125" style="320" customWidth="1"/>
    <col min="12641" max="12641" width="4.42578125" style="320" customWidth="1"/>
    <col min="12642" max="12642" width="1.42578125" style="320" customWidth="1"/>
    <col min="12643" max="12643" width="4.42578125" style="320" customWidth="1"/>
    <col min="12644" max="12644" width="1.42578125" style="320" customWidth="1"/>
    <col min="12645" max="12645" width="4.42578125" style="320" customWidth="1"/>
    <col min="12646" max="12646" width="1.42578125" style="320" customWidth="1"/>
    <col min="12647" max="12647" width="4.42578125" style="320" customWidth="1"/>
    <col min="12648" max="12648" width="1.42578125" style="320" customWidth="1"/>
    <col min="12649" max="12649" width="4.42578125" style="320" customWidth="1"/>
    <col min="12650" max="12800" width="8" style="320"/>
    <col min="12801" max="12802" width="0" style="320" hidden="1" customWidth="1"/>
    <col min="12803" max="12803" width="7.140625" style="320" customWidth="1"/>
    <col min="12804" max="12804" width="34.42578125" style="320" customWidth="1"/>
    <col min="12805" max="12805" width="8.5703125" style="320" customWidth="1"/>
    <col min="12806" max="12806" width="6.85546875" style="320" customWidth="1"/>
    <col min="12807" max="12807" width="1.5703125" style="320" customWidth="1"/>
    <col min="12808" max="12808" width="6" style="320" customWidth="1"/>
    <col min="12809" max="12809" width="1.5703125" style="320" customWidth="1"/>
    <col min="12810" max="12810" width="6.140625" style="320" customWidth="1"/>
    <col min="12811" max="12811" width="1.5703125" style="320" customWidth="1"/>
    <col min="12812" max="12812" width="6.140625" style="320" customWidth="1"/>
    <col min="12813" max="12813" width="1.5703125" style="320" customWidth="1"/>
    <col min="12814" max="12814" width="6.140625" style="320" customWidth="1"/>
    <col min="12815" max="12815" width="1.5703125" style="320" customWidth="1"/>
    <col min="12816" max="12816" width="6" style="320" customWidth="1"/>
    <col min="12817" max="12817" width="1.5703125" style="320" customWidth="1"/>
    <col min="12818" max="12818" width="6" style="320" customWidth="1"/>
    <col min="12819" max="12819" width="1.5703125" style="320" customWidth="1"/>
    <col min="12820" max="12820" width="6" style="320" customWidth="1"/>
    <col min="12821" max="12821" width="1.5703125" style="320" customWidth="1"/>
    <col min="12822" max="12822" width="6" style="320" customWidth="1"/>
    <col min="12823" max="12823" width="1.5703125" style="320" customWidth="1"/>
    <col min="12824" max="12824" width="6" style="320" customWidth="1"/>
    <col min="12825" max="12825" width="1.5703125" style="320" customWidth="1"/>
    <col min="12826" max="12826" width="6" style="320" customWidth="1"/>
    <col min="12827" max="12827" width="1.5703125" style="320" customWidth="1"/>
    <col min="12828" max="12828" width="6" style="320" customWidth="1"/>
    <col min="12829" max="12829" width="1.5703125" style="320" customWidth="1"/>
    <col min="12830" max="12830" width="6" style="320" customWidth="1"/>
    <col min="12831" max="12831" width="1.5703125" style="320" customWidth="1"/>
    <col min="12832" max="12832" width="6" style="320" customWidth="1"/>
    <col min="12833" max="12833" width="1.5703125" style="320" customWidth="1"/>
    <col min="12834" max="12834" width="6" style="320" customWidth="1"/>
    <col min="12835" max="12835" width="1.5703125" style="320" customWidth="1"/>
    <col min="12836" max="12836" width="6" style="320" customWidth="1"/>
    <col min="12837" max="12837" width="1.5703125" style="320" customWidth="1"/>
    <col min="12838" max="12838" width="6" style="320" customWidth="1"/>
    <col min="12839" max="12839" width="1.5703125" style="320" customWidth="1"/>
    <col min="12840" max="12840" width="6" style="320" customWidth="1"/>
    <col min="12841" max="12841" width="1.5703125" style="320" customWidth="1"/>
    <col min="12842" max="12842" width="6" style="320" customWidth="1"/>
    <col min="12843" max="12843" width="1.5703125" style="320" customWidth="1"/>
    <col min="12844" max="12844" width="6" style="320" customWidth="1"/>
    <col min="12845" max="12845" width="1.5703125" style="320" customWidth="1"/>
    <col min="12846" max="12846" width="6" style="320" customWidth="1"/>
    <col min="12847" max="12847" width="1.5703125" style="320" customWidth="1"/>
    <col min="12848" max="12848" width="6" style="320" customWidth="1"/>
    <col min="12849" max="12849" width="1.5703125" style="320" customWidth="1"/>
    <col min="12850" max="12850" width="6" style="320" customWidth="1"/>
    <col min="12851" max="12851" width="1.5703125" style="320" customWidth="1"/>
    <col min="12852" max="12852" width="6" style="320" customWidth="1"/>
    <col min="12853" max="12854" width="1.5703125" style="320" customWidth="1"/>
    <col min="12855" max="12855" width="4.140625" style="320" customWidth="1"/>
    <col min="12856" max="12856" width="6.140625" style="320" customWidth="1"/>
    <col min="12857" max="12857" width="31" style="320" customWidth="1"/>
    <col min="12858" max="12858" width="9.140625" style="320" customWidth="1"/>
    <col min="12859" max="12859" width="4.42578125" style="320" customWidth="1"/>
    <col min="12860" max="12860" width="1.85546875" style="320" customWidth="1"/>
    <col min="12861" max="12861" width="4.42578125" style="320" customWidth="1"/>
    <col min="12862" max="12862" width="1.42578125" style="320" customWidth="1"/>
    <col min="12863" max="12863" width="4.42578125" style="320" customWidth="1"/>
    <col min="12864" max="12864" width="1.42578125" style="320" customWidth="1"/>
    <col min="12865" max="12865" width="4.42578125" style="320" customWidth="1"/>
    <col min="12866" max="12866" width="1.42578125" style="320" customWidth="1"/>
    <col min="12867" max="12867" width="4.42578125" style="320" customWidth="1"/>
    <col min="12868" max="12868" width="1.42578125" style="320" customWidth="1"/>
    <col min="12869" max="12869" width="4.42578125" style="320" customWidth="1"/>
    <col min="12870" max="12870" width="1.42578125" style="320" customWidth="1"/>
    <col min="12871" max="12871" width="4.42578125" style="320" customWidth="1"/>
    <col min="12872" max="12872" width="1.42578125" style="320" customWidth="1"/>
    <col min="12873" max="12873" width="4.42578125" style="320" customWidth="1"/>
    <col min="12874" max="12874" width="1.42578125" style="320" customWidth="1"/>
    <col min="12875" max="12875" width="4.42578125" style="320" customWidth="1"/>
    <col min="12876" max="12876" width="1.42578125" style="320" customWidth="1"/>
    <col min="12877" max="12877" width="4.42578125" style="320" customWidth="1"/>
    <col min="12878" max="12878" width="1.42578125" style="320" customWidth="1"/>
    <col min="12879" max="12879" width="4.42578125" style="320" customWidth="1"/>
    <col min="12880" max="12880" width="1.42578125" style="320" customWidth="1"/>
    <col min="12881" max="12881" width="4.42578125" style="320" customWidth="1"/>
    <col min="12882" max="12882" width="1.42578125" style="320" customWidth="1"/>
    <col min="12883" max="12883" width="4.42578125" style="320" customWidth="1"/>
    <col min="12884" max="12884" width="1.42578125" style="320" customWidth="1"/>
    <col min="12885" max="12885" width="4.42578125" style="320" customWidth="1"/>
    <col min="12886" max="12886" width="1.42578125" style="320" customWidth="1"/>
    <col min="12887" max="12887" width="4.42578125" style="320" customWidth="1"/>
    <col min="12888" max="12888" width="1.42578125" style="320" customWidth="1"/>
    <col min="12889" max="12889" width="4.42578125" style="320" customWidth="1"/>
    <col min="12890" max="12890" width="1.42578125" style="320" customWidth="1"/>
    <col min="12891" max="12891" width="4.42578125" style="320" customWidth="1"/>
    <col min="12892" max="12892" width="1.42578125" style="320" customWidth="1"/>
    <col min="12893" max="12893" width="4.42578125" style="320" customWidth="1"/>
    <col min="12894" max="12894" width="1.42578125" style="320" customWidth="1"/>
    <col min="12895" max="12895" width="4.42578125" style="320" customWidth="1"/>
    <col min="12896" max="12896" width="1.42578125" style="320" customWidth="1"/>
    <col min="12897" max="12897" width="4.42578125" style="320" customWidth="1"/>
    <col min="12898" max="12898" width="1.42578125" style="320" customWidth="1"/>
    <col min="12899" max="12899" width="4.42578125" style="320" customWidth="1"/>
    <col min="12900" max="12900" width="1.42578125" style="320" customWidth="1"/>
    <col min="12901" max="12901" width="4.42578125" style="320" customWidth="1"/>
    <col min="12902" max="12902" width="1.42578125" style="320" customWidth="1"/>
    <col min="12903" max="12903" width="4.42578125" style="320" customWidth="1"/>
    <col min="12904" max="12904" width="1.42578125" style="320" customWidth="1"/>
    <col min="12905" max="12905" width="4.42578125" style="320" customWidth="1"/>
    <col min="12906" max="13056" width="8" style="320"/>
    <col min="13057" max="13058" width="0" style="320" hidden="1" customWidth="1"/>
    <col min="13059" max="13059" width="7.140625" style="320" customWidth="1"/>
    <col min="13060" max="13060" width="34.42578125" style="320" customWidth="1"/>
    <col min="13061" max="13061" width="8.5703125" style="320" customWidth="1"/>
    <col min="13062" max="13062" width="6.85546875" style="320" customWidth="1"/>
    <col min="13063" max="13063" width="1.5703125" style="320" customWidth="1"/>
    <col min="13064" max="13064" width="6" style="320" customWidth="1"/>
    <col min="13065" max="13065" width="1.5703125" style="320" customWidth="1"/>
    <col min="13066" max="13066" width="6.140625" style="320" customWidth="1"/>
    <col min="13067" max="13067" width="1.5703125" style="320" customWidth="1"/>
    <col min="13068" max="13068" width="6.140625" style="320" customWidth="1"/>
    <col min="13069" max="13069" width="1.5703125" style="320" customWidth="1"/>
    <col min="13070" max="13070" width="6.140625" style="320" customWidth="1"/>
    <col min="13071" max="13071" width="1.5703125" style="320" customWidth="1"/>
    <col min="13072" max="13072" width="6" style="320" customWidth="1"/>
    <col min="13073" max="13073" width="1.5703125" style="320" customWidth="1"/>
    <col min="13074" max="13074" width="6" style="320" customWidth="1"/>
    <col min="13075" max="13075" width="1.5703125" style="320" customWidth="1"/>
    <col min="13076" max="13076" width="6" style="320" customWidth="1"/>
    <col min="13077" max="13077" width="1.5703125" style="320" customWidth="1"/>
    <col min="13078" max="13078" width="6" style="320" customWidth="1"/>
    <col min="13079" max="13079" width="1.5703125" style="320" customWidth="1"/>
    <col min="13080" max="13080" width="6" style="320" customWidth="1"/>
    <col min="13081" max="13081" width="1.5703125" style="320" customWidth="1"/>
    <col min="13082" max="13082" width="6" style="320" customWidth="1"/>
    <col min="13083" max="13083" width="1.5703125" style="320" customWidth="1"/>
    <col min="13084" max="13084" width="6" style="320" customWidth="1"/>
    <col min="13085" max="13085" width="1.5703125" style="320" customWidth="1"/>
    <col min="13086" max="13086" width="6" style="320" customWidth="1"/>
    <col min="13087" max="13087" width="1.5703125" style="320" customWidth="1"/>
    <col min="13088" max="13088" width="6" style="320" customWidth="1"/>
    <col min="13089" max="13089" width="1.5703125" style="320" customWidth="1"/>
    <col min="13090" max="13090" width="6" style="320" customWidth="1"/>
    <col min="13091" max="13091" width="1.5703125" style="320" customWidth="1"/>
    <col min="13092" max="13092" width="6" style="320" customWidth="1"/>
    <col min="13093" max="13093" width="1.5703125" style="320" customWidth="1"/>
    <col min="13094" max="13094" width="6" style="320" customWidth="1"/>
    <col min="13095" max="13095" width="1.5703125" style="320" customWidth="1"/>
    <col min="13096" max="13096" width="6" style="320" customWidth="1"/>
    <col min="13097" max="13097" width="1.5703125" style="320" customWidth="1"/>
    <col min="13098" max="13098" width="6" style="320" customWidth="1"/>
    <col min="13099" max="13099" width="1.5703125" style="320" customWidth="1"/>
    <col min="13100" max="13100" width="6" style="320" customWidth="1"/>
    <col min="13101" max="13101" width="1.5703125" style="320" customWidth="1"/>
    <col min="13102" max="13102" width="6" style="320" customWidth="1"/>
    <col min="13103" max="13103" width="1.5703125" style="320" customWidth="1"/>
    <col min="13104" max="13104" width="6" style="320" customWidth="1"/>
    <col min="13105" max="13105" width="1.5703125" style="320" customWidth="1"/>
    <col min="13106" max="13106" width="6" style="320" customWidth="1"/>
    <col min="13107" max="13107" width="1.5703125" style="320" customWidth="1"/>
    <col min="13108" max="13108" width="6" style="320" customWidth="1"/>
    <col min="13109" max="13110" width="1.5703125" style="320" customWidth="1"/>
    <col min="13111" max="13111" width="4.140625" style="320" customWidth="1"/>
    <col min="13112" max="13112" width="6.140625" style="320" customWidth="1"/>
    <col min="13113" max="13113" width="31" style="320" customWidth="1"/>
    <col min="13114" max="13114" width="9.140625" style="320" customWidth="1"/>
    <col min="13115" max="13115" width="4.42578125" style="320" customWidth="1"/>
    <col min="13116" max="13116" width="1.85546875" style="320" customWidth="1"/>
    <col min="13117" max="13117" width="4.42578125" style="320" customWidth="1"/>
    <col min="13118" max="13118" width="1.42578125" style="320" customWidth="1"/>
    <col min="13119" max="13119" width="4.42578125" style="320" customWidth="1"/>
    <col min="13120" max="13120" width="1.42578125" style="320" customWidth="1"/>
    <col min="13121" max="13121" width="4.42578125" style="320" customWidth="1"/>
    <col min="13122" max="13122" width="1.42578125" style="320" customWidth="1"/>
    <col min="13123" max="13123" width="4.42578125" style="320" customWidth="1"/>
    <col min="13124" max="13124" width="1.42578125" style="320" customWidth="1"/>
    <col min="13125" max="13125" width="4.42578125" style="320" customWidth="1"/>
    <col min="13126" max="13126" width="1.42578125" style="320" customWidth="1"/>
    <col min="13127" max="13127" width="4.42578125" style="320" customWidth="1"/>
    <col min="13128" max="13128" width="1.42578125" style="320" customWidth="1"/>
    <col min="13129" max="13129" width="4.42578125" style="320" customWidth="1"/>
    <col min="13130" max="13130" width="1.42578125" style="320" customWidth="1"/>
    <col min="13131" max="13131" width="4.42578125" style="320" customWidth="1"/>
    <col min="13132" max="13132" width="1.42578125" style="320" customWidth="1"/>
    <col min="13133" max="13133" width="4.42578125" style="320" customWidth="1"/>
    <col min="13134" max="13134" width="1.42578125" style="320" customWidth="1"/>
    <col min="13135" max="13135" width="4.42578125" style="320" customWidth="1"/>
    <col min="13136" max="13136" width="1.42578125" style="320" customWidth="1"/>
    <col min="13137" max="13137" width="4.42578125" style="320" customWidth="1"/>
    <col min="13138" max="13138" width="1.42578125" style="320" customWidth="1"/>
    <col min="13139" max="13139" width="4.42578125" style="320" customWidth="1"/>
    <col min="13140" max="13140" width="1.42578125" style="320" customWidth="1"/>
    <col min="13141" max="13141" width="4.42578125" style="320" customWidth="1"/>
    <col min="13142" max="13142" width="1.42578125" style="320" customWidth="1"/>
    <col min="13143" max="13143" width="4.42578125" style="320" customWidth="1"/>
    <col min="13144" max="13144" width="1.42578125" style="320" customWidth="1"/>
    <col min="13145" max="13145" width="4.42578125" style="320" customWidth="1"/>
    <col min="13146" max="13146" width="1.42578125" style="320" customWidth="1"/>
    <col min="13147" max="13147" width="4.42578125" style="320" customWidth="1"/>
    <col min="13148" max="13148" width="1.42578125" style="320" customWidth="1"/>
    <col min="13149" max="13149" width="4.42578125" style="320" customWidth="1"/>
    <col min="13150" max="13150" width="1.42578125" style="320" customWidth="1"/>
    <col min="13151" max="13151" width="4.42578125" style="320" customWidth="1"/>
    <col min="13152" max="13152" width="1.42578125" style="320" customWidth="1"/>
    <col min="13153" max="13153" width="4.42578125" style="320" customWidth="1"/>
    <col min="13154" max="13154" width="1.42578125" style="320" customWidth="1"/>
    <col min="13155" max="13155" width="4.42578125" style="320" customWidth="1"/>
    <col min="13156" max="13156" width="1.42578125" style="320" customWidth="1"/>
    <col min="13157" max="13157" width="4.42578125" style="320" customWidth="1"/>
    <col min="13158" max="13158" width="1.42578125" style="320" customWidth="1"/>
    <col min="13159" max="13159" width="4.42578125" style="320" customWidth="1"/>
    <col min="13160" max="13160" width="1.42578125" style="320" customWidth="1"/>
    <col min="13161" max="13161" width="4.42578125" style="320" customWidth="1"/>
    <col min="13162" max="13312" width="8" style="320"/>
    <col min="13313" max="13314" width="0" style="320" hidden="1" customWidth="1"/>
    <col min="13315" max="13315" width="7.140625" style="320" customWidth="1"/>
    <col min="13316" max="13316" width="34.42578125" style="320" customWidth="1"/>
    <col min="13317" max="13317" width="8.5703125" style="320" customWidth="1"/>
    <col min="13318" max="13318" width="6.85546875" style="320" customWidth="1"/>
    <col min="13319" max="13319" width="1.5703125" style="320" customWidth="1"/>
    <col min="13320" max="13320" width="6" style="320" customWidth="1"/>
    <col min="13321" max="13321" width="1.5703125" style="320" customWidth="1"/>
    <col min="13322" max="13322" width="6.140625" style="320" customWidth="1"/>
    <col min="13323" max="13323" width="1.5703125" style="320" customWidth="1"/>
    <col min="13324" max="13324" width="6.140625" style="320" customWidth="1"/>
    <col min="13325" max="13325" width="1.5703125" style="320" customWidth="1"/>
    <col min="13326" max="13326" width="6.140625" style="320" customWidth="1"/>
    <col min="13327" max="13327" width="1.5703125" style="320" customWidth="1"/>
    <col min="13328" max="13328" width="6" style="320" customWidth="1"/>
    <col min="13329" max="13329" width="1.5703125" style="320" customWidth="1"/>
    <col min="13330" max="13330" width="6" style="320" customWidth="1"/>
    <col min="13331" max="13331" width="1.5703125" style="320" customWidth="1"/>
    <col min="13332" max="13332" width="6" style="320" customWidth="1"/>
    <col min="13333" max="13333" width="1.5703125" style="320" customWidth="1"/>
    <col min="13334" max="13334" width="6" style="320" customWidth="1"/>
    <col min="13335" max="13335" width="1.5703125" style="320" customWidth="1"/>
    <col min="13336" max="13336" width="6" style="320" customWidth="1"/>
    <col min="13337" max="13337" width="1.5703125" style="320" customWidth="1"/>
    <col min="13338" max="13338" width="6" style="320" customWidth="1"/>
    <col min="13339" max="13339" width="1.5703125" style="320" customWidth="1"/>
    <col min="13340" max="13340" width="6" style="320" customWidth="1"/>
    <col min="13341" max="13341" width="1.5703125" style="320" customWidth="1"/>
    <col min="13342" max="13342" width="6" style="320" customWidth="1"/>
    <col min="13343" max="13343" width="1.5703125" style="320" customWidth="1"/>
    <col min="13344" max="13344" width="6" style="320" customWidth="1"/>
    <col min="13345" max="13345" width="1.5703125" style="320" customWidth="1"/>
    <col min="13346" max="13346" width="6" style="320" customWidth="1"/>
    <col min="13347" max="13347" width="1.5703125" style="320" customWidth="1"/>
    <col min="13348" max="13348" width="6" style="320" customWidth="1"/>
    <col min="13349" max="13349" width="1.5703125" style="320" customWidth="1"/>
    <col min="13350" max="13350" width="6" style="320" customWidth="1"/>
    <col min="13351" max="13351" width="1.5703125" style="320" customWidth="1"/>
    <col min="13352" max="13352" width="6" style="320" customWidth="1"/>
    <col min="13353" max="13353" width="1.5703125" style="320" customWidth="1"/>
    <col min="13354" max="13354" width="6" style="320" customWidth="1"/>
    <col min="13355" max="13355" width="1.5703125" style="320" customWidth="1"/>
    <col min="13356" max="13356" width="6" style="320" customWidth="1"/>
    <col min="13357" max="13357" width="1.5703125" style="320" customWidth="1"/>
    <col min="13358" max="13358" width="6" style="320" customWidth="1"/>
    <col min="13359" max="13359" width="1.5703125" style="320" customWidth="1"/>
    <col min="13360" max="13360" width="6" style="320" customWidth="1"/>
    <col min="13361" max="13361" width="1.5703125" style="320" customWidth="1"/>
    <col min="13362" max="13362" width="6" style="320" customWidth="1"/>
    <col min="13363" max="13363" width="1.5703125" style="320" customWidth="1"/>
    <col min="13364" max="13364" width="6" style="320" customWidth="1"/>
    <col min="13365" max="13366" width="1.5703125" style="320" customWidth="1"/>
    <col min="13367" max="13367" width="4.140625" style="320" customWidth="1"/>
    <col min="13368" max="13368" width="6.140625" style="320" customWidth="1"/>
    <col min="13369" max="13369" width="31" style="320" customWidth="1"/>
    <col min="13370" max="13370" width="9.140625" style="320" customWidth="1"/>
    <col min="13371" max="13371" width="4.42578125" style="320" customWidth="1"/>
    <col min="13372" max="13372" width="1.85546875" style="320" customWidth="1"/>
    <col min="13373" max="13373" width="4.42578125" style="320" customWidth="1"/>
    <col min="13374" max="13374" width="1.42578125" style="320" customWidth="1"/>
    <col min="13375" max="13375" width="4.42578125" style="320" customWidth="1"/>
    <col min="13376" max="13376" width="1.42578125" style="320" customWidth="1"/>
    <col min="13377" max="13377" width="4.42578125" style="320" customWidth="1"/>
    <col min="13378" max="13378" width="1.42578125" style="320" customWidth="1"/>
    <col min="13379" max="13379" width="4.42578125" style="320" customWidth="1"/>
    <col min="13380" max="13380" width="1.42578125" style="320" customWidth="1"/>
    <col min="13381" max="13381" width="4.42578125" style="320" customWidth="1"/>
    <col min="13382" max="13382" width="1.42578125" style="320" customWidth="1"/>
    <col min="13383" max="13383" width="4.42578125" style="320" customWidth="1"/>
    <col min="13384" max="13384" width="1.42578125" style="320" customWidth="1"/>
    <col min="13385" max="13385" width="4.42578125" style="320" customWidth="1"/>
    <col min="13386" max="13386" width="1.42578125" style="320" customWidth="1"/>
    <col min="13387" max="13387" width="4.42578125" style="320" customWidth="1"/>
    <col min="13388" max="13388" width="1.42578125" style="320" customWidth="1"/>
    <col min="13389" max="13389" width="4.42578125" style="320" customWidth="1"/>
    <col min="13390" max="13390" width="1.42578125" style="320" customWidth="1"/>
    <col min="13391" max="13391" width="4.42578125" style="320" customWidth="1"/>
    <col min="13392" max="13392" width="1.42578125" style="320" customWidth="1"/>
    <col min="13393" max="13393" width="4.42578125" style="320" customWidth="1"/>
    <col min="13394" max="13394" width="1.42578125" style="320" customWidth="1"/>
    <col min="13395" max="13395" width="4.42578125" style="320" customWidth="1"/>
    <col min="13396" max="13396" width="1.42578125" style="320" customWidth="1"/>
    <col min="13397" max="13397" width="4.42578125" style="320" customWidth="1"/>
    <col min="13398" max="13398" width="1.42578125" style="320" customWidth="1"/>
    <col min="13399" max="13399" width="4.42578125" style="320" customWidth="1"/>
    <col min="13400" max="13400" width="1.42578125" style="320" customWidth="1"/>
    <col min="13401" max="13401" width="4.42578125" style="320" customWidth="1"/>
    <col min="13402" max="13402" width="1.42578125" style="320" customWidth="1"/>
    <col min="13403" max="13403" width="4.42578125" style="320" customWidth="1"/>
    <col min="13404" max="13404" width="1.42578125" style="320" customWidth="1"/>
    <col min="13405" max="13405" width="4.42578125" style="320" customWidth="1"/>
    <col min="13406" max="13406" width="1.42578125" style="320" customWidth="1"/>
    <col min="13407" max="13407" width="4.42578125" style="320" customWidth="1"/>
    <col min="13408" max="13408" width="1.42578125" style="320" customWidth="1"/>
    <col min="13409" max="13409" width="4.42578125" style="320" customWidth="1"/>
    <col min="13410" max="13410" width="1.42578125" style="320" customWidth="1"/>
    <col min="13411" max="13411" width="4.42578125" style="320" customWidth="1"/>
    <col min="13412" max="13412" width="1.42578125" style="320" customWidth="1"/>
    <col min="13413" max="13413" width="4.42578125" style="320" customWidth="1"/>
    <col min="13414" max="13414" width="1.42578125" style="320" customWidth="1"/>
    <col min="13415" max="13415" width="4.42578125" style="320" customWidth="1"/>
    <col min="13416" max="13416" width="1.42578125" style="320" customWidth="1"/>
    <col min="13417" max="13417" width="4.42578125" style="320" customWidth="1"/>
    <col min="13418" max="13568" width="8" style="320"/>
    <col min="13569" max="13570" width="0" style="320" hidden="1" customWidth="1"/>
    <col min="13571" max="13571" width="7.140625" style="320" customWidth="1"/>
    <col min="13572" max="13572" width="34.42578125" style="320" customWidth="1"/>
    <col min="13573" max="13573" width="8.5703125" style="320" customWidth="1"/>
    <col min="13574" max="13574" width="6.85546875" style="320" customWidth="1"/>
    <col min="13575" max="13575" width="1.5703125" style="320" customWidth="1"/>
    <col min="13576" max="13576" width="6" style="320" customWidth="1"/>
    <col min="13577" max="13577" width="1.5703125" style="320" customWidth="1"/>
    <col min="13578" max="13578" width="6.140625" style="320" customWidth="1"/>
    <col min="13579" max="13579" width="1.5703125" style="320" customWidth="1"/>
    <col min="13580" max="13580" width="6.140625" style="320" customWidth="1"/>
    <col min="13581" max="13581" width="1.5703125" style="320" customWidth="1"/>
    <col min="13582" max="13582" width="6.140625" style="320" customWidth="1"/>
    <col min="13583" max="13583" width="1.5703125" style="320" customWidth="1"/>
    <col min="13584" max="13584" width="6" style="320" customWidth="1"/>
    <col min="13585" max="13585" width="1.5703125" style="320" customWidth="1"/>
    <col min="13586" max="13586" width="6" style="320" customWidth="1"/>
    <col min="13587" max="13587" width="1.5703125" style="320" customWidth="1"/>
    <col min="13588" max="13588" width="6" style="320" customWidth="1"/>
    <col min="13589" max="13589" width="1.5703125" style="320" customWidth="1"/>
    <col min="13590" max="13590" width="6" style="320" customWidth="1"/>
    <col min="13591" max="13591" width="1.5703125" style="320" customWidth="1"/>
    <col min="13592" max="13592" width="6" style="320" customWidth="1"/>
    <col min="13593" max="13593" width="1.5703125" style="320" customWidth="1"/>
    <col min="13594" max="13594" width="6" style="320" customWidth="1"/>
    <col min="13595" max="13595" width="1.5703125" style="320" customWidth="1"/>
    <col min="13596" max="13596" width="6" style="320" customWidth="1"/>
    <col min="13597" max="13597" width="1.5703125" style="320" customWidth="1"/>
    <col min="13598" max="13598" width="6" style="320" customWidth="1"/>
    <col min="13599" max="13599" width="1.5703125" style="320" customWidth="1"/>
    <col min="13600" max="13600" width="6" style="320" customWidth="1"/>
    <col min="13601" max="13601" width="1.5703125" style="320" customWidth="1"/>
    <col min="13602" max="13602" width="6" style="320" customWidth="1"/>
    <col min="13603" max="13603" width="1.5703125" style="320" customWidth="1"/>
    <col min="13604" max="13604" width="6" style="320" customWidth="1"/>
    <col min="13605" max="13605" width="1.5703125" style="320" customWidth="1"/>
    <col min="13606" max="13606" width="6" style="320" customWidth="1"/>
    <col min="13607" max="13607" width="1.5703125" style="320" customWidth="1"/>
    <col min="13608" max="13608" width="6" style="320" customWidth="1"/>
    <col min="13609" max="13609" width="1.5703125" style="320" customWidth="1"/>
    <col min="13610" max="13610" width="6" style="320" customWidth="1"/>
    <col min="13611" max="13611" width="1.5703125" style="320" customWidth="1"/>
    <col min="13612" max="13612" width="6" style="320" customWidth="1"/>
    <col min="13613" max="13613" width="1.5703125" style="320" customWidth="1"/>
    <col min="13614" max="13614" width="6" style="320" customWidth="1"/>
    <col min="13615" max="13615" width="1.5703125" style="320" customWidth="1"/>
    <col min="13616" max="13616" width="6" style="320" customWidth="1"/>
    <col min="13617" max="13617" width="1.5703125" style="320" customWidth="1"/>
    <col min="13618" max="13618" width="6" style="320" customWidth="1"/>
    <col min="13619" max="13619" width="1.5703125" style="320" customWidth="1"/>
    <col min="13620" max="13620" width="6" style="320" customWidth="1"/>
    <col min="13621" max="13622" width="1.5703125" style="320" customWidth="1"/>
    <col min="13623" max="13623" width="4.140625" style="320" customWidth="1"/>
    <col min="13624" max="13624" width="6.140625" style="320" customWidth="1"/>
    <col min="13625" max="13625" width="31" style="320" customWidth="1"/>
    <col min="13626" max="13626" width="9.140625" style="320" customWidth="1"/>
    <col min="13627" max="13627" width="4.42578125" style="320" customWidth="1"/>
    <col min="13628" max="13628" width="1.85546875" style="320" customWidth="1"/>
    <col min="13629" max="13629" width="4.42578125" style="320" customWidth="1"/>
    <col min="13630" max="13630" width="1.42578125" style="320" customWidth="1"/>
    <col min="13631" max="13631" width="4.42578125" style="320" customWidth="1"/>
    <col min="13632" max="13632" width="1.42578125" style="320" customWidth="1"/>
    <col min="13633" max="13633" width="4.42578125" style="320" customWidth="1"/>
    <col min="13634" max="13634" width="1.42578125" style="320" customWidth="1"/>
    <col min="13635" max="13635" width="4.42578125" style="320" customWidth="1"/>
    <col min="13636" max="13636" width="1.42578125" style="320" customWidth="1"/>
    <col min="13637" max="13637" width="4.42578125" style="320" customWidth="1"/>
    <col min="13638" max="13638" width="1.42578125" style="320" customWidth="1"/>
    <col min="13639" max="13639" width="4.42578125" style="320" customWidth="1"/>
    <col min="13640" max="13640" width="1.42578125" style="320" customWidth="1"/>
    <col min="13641" max="13641" width="4.42578125" style="320" customWidth="1"/>
    <col min="13642" max="13642" width="1.42578125" style="320" customWidth="1"/>
    <col min="13643" max="13643" width="4.42578125" style="320" customWidth="1"/>
    <col min="13644" max="13644" width="1.42578125" style="320" customWidth="1"/>
    <col min="13645" max="13645" width="4.42578125" style="320" customWidth="1"/>
    <col min="13646" max="13646" width="1.42578125" style="320" customWidth="1"/>
    <col min="13647" max="13647" width="4.42578125" style="320" customWidth="1"/>
    <col min="13648" max="13648" width="1.42578125" style="320" customWidth="1"/>
    <col min="13649" max="13649" width="4.42578125" style="320" customWidth="1"/>
    <col min="13650" max="13650" width="1.42578125" style="320" customWidth="1"/>
    <col min="13651" max="13651" width="4.42578125" style="320" customWidth="1"/>
    <col min="13652" max="13652" width="1.42578125" style="320" customWidth="1"/>
    <col min="13653" max="13653" width="4.42578125" style="320" customWidth="1"/>
    <col min="13654" max="13654" width="1.42578125" style="320" customWidth="1"/>
    <col min="13655" max="13655" width="4.42578125" style="320" customWidth="1"/>
    <col min="13656" max="13656" width="1.42578125" style="320" customWidth="1"/>
    <col min="13657" max="13657" width="4.42578125" style="320" customWidth="1"/>
    <col min="13658" max="13658" width="1.42578125" style="320" customWidth="1"/>
    <col min="13659" max="13659" width="4.42578125" style="320" customWidth="1"/>
    <col min="13660" max="13660" width="1.42578125" style="320" customWidth="1"/>
    <col min="13661" max="13661" width="4.42578125" style="320" customWidth="1"/>
    <col min="13662" max="13662" width="1.42578125" style="320" customWidth="1"/>
    <col min="13663" max="13663" width="4.42578125" style="320" customWidth="1"/>
    <col min="13664" max="13664" width="1.42578125" style="320" customWidth="1"/>
    <col min="13665" max="13665" width="4.42578125" style="320" customWidth="1"/>
    <col min="13666" max="13666" width="1.42578125" style="320" customWidth="1"/>
    <col min="13667" max="13667" width="4.42578125" style="320" customWidth="1"/>
    <col min="13668" max="13668" width="1.42578125" style="320" customWidth="1"/>
    <col min="13669" max="13669" width="4.42578125" style="320" customWidth="1"/>
    <col min="13670" max="13670" width="1.42578125" style="320" customWidth="1"/>
    <col min="13671" max="13671" width="4.42578125" style="320" customWidth="1"/>
    <col min="13672" max="13672" width="1.42578125" style="320" customWidth="1"/>
    <col min="13673" max="13673" width="4.42578125" style="320" customWidth="1"/>
    <col min="13674" max="13824" width="8" style="320"/>
    <col min="13825" max="13826" width="0" style="320" hidden="1" customWidth="1"/>
    <col min="13827" max="13827" width="7.140625" style="320" customWidth="1"/>
    <col min="13828" max="13828" width="34.42578125" style="320" customWidth="1"/>
    <col min="13829" max="13829" width="8.5703125" style="320" customWidth="1"/>
    <col min="13830" max="13830" width="6.85546875" style="320" customWidth="1"/>
    <col min="13831" max="13831" width="1.5703125" style="320" customWidth="1"/>
    <col min="13832" max="13832" width="6" style="320" customWidth="1"/>
    <col min="13833" max="13833" width="1.5703125" style="320" customWidth="1"/>
    <col min="13834" max="13834" width="6.140625" style="320" customWidth="1"/>
    <col min="13835" max="13835" width="1.5703125" style="320" customWidth="1"/>
    <col min="13836" max="13836" width="6.140625" style="320" customWidth="1"/>
    <col min="13837" max="13837" width="1.5703125" style="320" customWidth="1"/>
    <col min="13838" max="13838" width="6.140625" style="320" customWidth="1"/>
    <col min="13839" max="13839" width="1.5703125" style="320" customWidth="1"/>
    <col min="13840" max="13840" width="6" style="320" customWidth="1"/>
    <col min="13841" max="13841" width="1.5703125" style="320" customWidth="1"/>
    <col min="13842" max="13842" width="6" style="320" customWidth="1"/>
    <col min="13843" max="13843" width="1.5703125" style="320" customWidth="1"/>
    <col min="13844" max="13844" width="6" style="320" customWidth="1"/>
    <col min="13845" max="13845" width="1.5703125" style="320" customWidth="1"/>
    <col min="13846" max="13846" width="6" style="320" customWidth="1"/>
    <col min="13847" max="13847" width="1.5703125" style="320" customWidth="1"/>
    <col min="13848" max="13848" width="6" style="320" customWidth="1"/>
    <col min="13849" max="13849" width="1.5703125" style="320" customWidth="1"/>
    <col min="13850" max="13850" width="6" style="320" customWidth="1"/>
    <col min="13851" max="13851" width="1.5703125" style="320" customWidth="1"/>
    <col min="13852" max="13852" width="6" style="320" customWidth="1"/>
    <col min="13853" max="13853" width="1.5703125" style="320" customWidth="1"/>
    <col min="13854" max="13854" width="6" style="320" customWidth="1"/>
    <col min="13855" max="13855" width="1.5703125" style="320" customWidth="1"/>
    <col min="13856" max="13856" width="6" style="320" customWidth="1"/>
    <col min="13857" max="13857" width="1.5703125" style="320" customWidth="1"/>
    <col min="13858" max="13858" width="6" style="320" customWidth="1"/>
    <col min="13859" max="13859" width="1.5703125" style="320" customWidth="1"/>
    <col min="13860" max="13860" width="6" style="320" customWidth="1"/>
    <col min="13861" max="13861" width="1.5703125" style="320" customWidth="1"/>
    <col min="13862" max="13862" width="6" style="320" customWidth="1"/>
    <col min="13863" max="13863" width="1.5703125" style="320" customWidth="1"/>
    <col min="13864" max="13864" width="6" style="320" customWidth="1"/>
    <col min="13865" max="13865" width="1.5703125" style="320" customWidth="1"/>
    <col min="13866" max="13866" width="6" style="320" customWidth="1"/>
    <col min="13867" max="13867" width="1.5703125" style="320" customWidth="1"/>
    <col min="13868" max="13868" width="6" style="320" customWidth="1"/>
    <col min="13869" max="13869" width="1.5703125" style="320" customWidth="1"/>
    <col min="13870" max="13870" width="6" style="320" customWidth="1"/>
    <col min="13871" max="13871" width="1.5703125" style="320" customWidth="1"/>
    <col min="13872" max="13872" width="6" style="320" customWidth="1"/>
    <col min="13873" max="13873" width="1.5703125" style="320" customWidth="1"/>
    <col min="13874" max="13874" width="6" style="320" customWidth="1"/>
    <col min="13875" max="13875" width="1.5703125" style="320" customWidth="1"/>
    <col min="13876" max="13876" width="6" style="320" customWidth="1"/>
    <col min="13877" max="13878" width="1.5703125" style="320" customWidth="1"/>
    <col min="13879" max="13879" width="4.140625" style="320" customWidth="1"/>
    <col min="13880" max="13880" width="6.140625" style="320" customWidth="1"/>
    <col min="13881" max="13881" width="31" style="320" customWidth="1"/>
    <col min="13882" max="13882" width="9.140625" style="320" customWidth="1"/>
    <col min="13883" max="13883" width="4.42578125" style="320" customWidth="1"/>
    <col min="13884" max="13884" width="1.85546875" style="320" customWidth="1"/>
    <col min="13885" max="13885" width="4.42578125" style="320" customWidth="1"/>
    <col min="13886" max="13886" width="1.42578125" style="320" customWidth="1"/>
    <col min="13887" max="13887" width="4.42578125" style="320" customWidth="1"/>
    <col min="13888" max="13888" width="1.42578125" style="320" customWidth="1"/>
    <col min="13889" max="13889" width="4.42578125" style="320" customWidth="1"/>
    <col min="13890" max="13890" width="1.42578125" style="320" customWidth="1"/>
    <col min="13891" max="13891" width="4.42578125" style="320" customWidth="1"/>
    <col min="13892" max="13892" width="1.42578125" style="320" customWidth="1"/>
    <col min="13893" max="13893" width="4.42578125" style="320" customWidth="1"/>
    <col min="13894" max="13894" width="1.42578125" style="320" customWidth="1"/>
    <col min="13895" max="13895" width="4.42578125" style="320" customWidth="1"/>
    <col min="13896" max="13896" width="1.42578125" style="320" customWidth="1"/>
    <col min="13897" max="13897" width="4.42578125" style="320" customWidth="1"/>
    <col min="13898" max="13898" width="1.42578125" style="320" customWidth="1"/>
    <col min="13899" max="13899" width="4.42578125" style="320" customWidth="1"/>
    <col min="13900" max="13900" width="1.42578125" style="320" customWidth="1"/>
    <col min="13901" max="13901" width="4.42578125" style="320" customWidth="1"/>
    <col min="13902" max="13902" width="1.42578125" style="320" customWidth="1"/>
    <col min="13903" max="13903" width="4.42578125" style="320" customWidth="1"/>
    <col min="13904" max="13904" width="1.42578125" style="320" customWidth="1"/>
    <col min="13905" max="13905" width="4.42578125" style="320" customWidth="1"/>
    <col min="13906" max="13906" width="1.42578125" style="320" customWidth="1"/>
    <col min="13907" max="13907" width="4.42578125" style="320" customWidth="1"/>
    <col min="13908" max="13908" width="1.42578125" style="320" customWidth="1"/>
    <col min="13909" max="13909" width="4.42578125" style="320" customWidth="1"/>
    <col min="13910" max="13910" width="1.42578125" style="320" customWidth="1"/>
    <col min="13911" max="13911" width="4.42578125" style="320" customWidth="1"/>
    <col min="13912" max="13912" width="1.42578125" style="320" customWidth="1"/>
    <col min="13913" max="13913" width="4.42578125" style="320" customWidth="1"/>
    <col min="13914" max="13914" width="1.42578125" style="320" customWidth="1"/>
    <col min="13915" max="13915" width="4.42578125" style="320" customWidth="1"/>
    <col min="13916" max="13916" width="1.42578125" style="320" customWidth="1"/>
    <col min="13917" max="13917" width="4.42578125" style="320" customWidth="1"/>
    <col min="13918" max="13918" width="1.42578125" style="320" customWidth="1"/>
    <col min="13919" max="13919" width="4.42578125" style="320" customWidth="1"/>
    <col min="13920" max="13920" width="1.42578125" style="320" customWidth="1"/>
    <col min="13921" max="13921" width="4.42578125" style="320" customWidth="1"/>
    <col min="13922" max="13922" width="1.42578125" style="320" customWidth="1"/>
    <col min="13923" max="13923" width="4.42578125" style="320" customWidth="1"/>
    <col min="13924" max="13924" width="1.42578125" style="320" customWidth="1"/>
    <col min="13925" max="13925" width="4.42578125" style="320" customWidth="1"/>
    <col min="13926" max="13926" width="1.42578125" style="320" customWidth="1"/>
    <col min="13927" max="13927" width="4.42578125" style="320" customWidth="1"/>
    <col min="13928" max="13928" width="1.42578125" style="320" customWidth="1"/>
    <col min="13929" max="13929" width="4.42578125" style="320" customWidth="1"/>
    <col min="13930" max="14080" width="8" style="320"/>
    <col min="14081" max="14082" width="0" style="320" hidden="1" customWidth="1"/>
    <col min="14083" max="14083" width="7.140625" style="320" customWidth="1"/>
    <col min="14084" max="14084" width="34.42578125" style="320" customWidth="1"/>
    <col min="14085" max="14085" width="8.5703125" style="320" customWidth="1"/>
    <col min="14086" max="14086" width="6.85546875" style="320" customWidth="1"/>
    <col min="14087" max="14087" width="1.5703125" style="320" customWidth="1"/>
    <col min="14088" max="14088" width="6" style="320" customWidth="1"/>
    <col min="14089" max="14089" width="1.5703125" style="320" customWidth="1"/>
    <col min="14090" max="14090" width="6.140625" style="320" customWidth="1"/>
    <col min="14091" max="14091" width="1.5703125" style="320" customWidth="1"/>
    <col min="14092" max="14092" width="6.140625" style="320" customWidth="1"/>
    <col min="14093" max="14093" width="1.5703125" style="320" customWidth="1"/>
    <col min="14094" max="14094" width="6.140625" style="320" customWidth="1"/>
    <col min="14095" max="14095" width="1.5703125" style="320" customWidth="1"/>
    <col min="14096" max="14096" width="6" style="320" customWidth="1"/>
    <col min="14097" max="14097" width="1.5703125" style="320" customWidth="1"/>
    <col min="14098" max="14098" width="6" style="320" customWidth="1"/>
    <col min="14099" max="14099" width="1.5703125" style="320" customWidth="1"/>
    <col min="14100" max="14100" width="6" style="320" customWidth="1"/>
    <col min="14101" max="14101" width="1.5703125" style="320" customWidth="1"/>
    <col min="14102" max="14102" width="6" style="320" customWidth="1"/>
    <col min="14103" max="14103" width="1.5703125" style="320" customWidth="1"/>
    <col min="14104" max="14104" width="6" style="320" customWidth="1"/>
    <col min="14105" max="14105" width="1.5703125" style="320" customWidth="1"/>
    <col min="14106" max="14106" width="6" style="320" customWidth="1"/>
    <col min="14107" max="14107" width="1.5703125" style="320" customWidth="1"/>
    <col min="14108" max="14108" width="6" style="320" customWidth="1"/>
    <col min="14109" max="14109" width="1.5703125" style="320" customWidth="1"/>
    <col min="14110" max="14110" width="6" style="320" customWidth="1"/>
    <col min="14111" max="14111" width="1.5703125" style="320" customWidth="1"/>
    <col min="14112" max="14112" width="6" style="320" customWidth="1"/>
    <col min="14113" max="14113" width="1.5703125" style="320" customWidth="1"/>
    <col min="14114" max="14114" width="6" style="320" customWidth="1"/>
    <col min="14115" max="14115" width="1.5703125" style="320" customWidth="1"/>
    <col min="14116" max="14116" width="6" style="320" customWidth="1"/>
    <col min="14117" max="14117" width="1.5703125" style="320" customWidth="1"/>
    <col min="14118" max="14118" width="6" style="320" customWidth="1"/>
    <col min="14119" max="14119" width="1.5703125" style="320" customWidth="1"/>
    <col min="14120" max="14120" width="6" style="320" customWidth="1"/>
    <col min="14121" max="14121" width="1.5703125" style="320" customWidth="1"/>
    <col min="14122" max="14122" width="6" style="320" customWidth="1"/>
    <col min="14123" max="14123" width="1.5703125" style="320" customWidth="1"/>
    <col min="14124" max="14124" width="6" style="320" customWidth="1"/>
    <col min="14125" max="14125" width="1.5703125" style="320" customWidth="1"/>
    <col min="14126" max="14126" width="6" style="320" customWidth="1"/>
    <col min="14127" max="14127" width="1.5703125" style="320" customWidth="1"/>
    <col min="14128" max="14128" width="6" style="320" customWidth="1"/>
    <col min="14129" max="14129" width="1.5703125" style="320" customWidth="1"/>
    <col min="14130" max="14130" width="6" style="320" customWidth="1"/>
    <col min="14131" max="14131" width="1.5703125" style="320" customWidth="1"/>
    <col min="14132" max="14132" width="6" style="320" customWidth="1"/>
    <col min="14133" max="14134" width="1.5703125" style="320" customWidth="1"/>
    <col min="14135" max="14135" width="4.140625" style="320" customWidth="1"/>
    <col min="14136" max="14136" width="6.140625" style="320" customWidth="1"/>
    <col min="14137" max="14137" width="31" style="320" customWidth="1"/>
    <col min="14138" max="14138" width="9.140625" style="320" customWidth="1"/>
    <col min="14139" max="14139" width="4.42578125" style="320" customWidth="1"/>
    <col min="14140" max="14140" width="1.85546875" style="320" customWidth="1"/>
    <col min="14141" max="14141" width="4.42578125" style="320" customWidth="1"/>
    <col min="14142" max="14142" width="1.42578125" style="320" customWidth="1"/>
    <col min="14143" max="14143" width="4.42578125" style="320" customWidth="1"/>
    <col min="14144" max="14144" width="1.42578125" style="320" customWidth="1"/>
    <col min="14145" max="14145" width="4.42578125" style="320" customWidth="1"/>
    <col min="14146" max="14146" width="1.42578125" style="320" customWidth="1"/>
    <col min="14147" max="14147" width="4.42578125" style="320" customWidth="1"/>
    <col min="14148" max="14148" width="1.42578125" style="320" customWidth="1"/>
    <col min="14149" max="14149" width="4.42578125" style="320" customWidth="1"/>
    <col min="14150" max="14150" width="1.42578125" style="320" customWidth="1"/>
    <col min="14151" max="14151" width="4.42578125" style="320" customWidth="1"/>
    <col min="14152" max="14152" width="1.42578125" style="320" customWidth="1"/>
    <col min="14153" max="14153" width="4.42578125" style="320" customWidth="1"/>
    <col min="14154" max="14154" width="1.42578125" style="320" customWidth="1"/>
    <col min="14155" max="14155" width="4.42578125" style="320" customWidth="1"/>
    <col min="14156" max="14156" width="1.42578125" style="320" customWidth="1"/>
    <col min="14157" max="14157" width="4.42578125" style="320" customWidth="1"/>
    <col min="14158" max="14158" width="1.42578125" style="320" customWidth="1"/>
    <col min="14159" max="14159" width="4.42578125" style="320" customWidth="1"/>
    <col min="14160" max="14160" width="1.42578125" style="320" customWidth="1"/>
    <col min="14161" max="14161" width="4.42578125" style="320" customWidth="1"/>
    <col min="14162" max="14162" width="1.42578125" style="320" customWidth="1"/>
    <col min="14163" max="14163" width="4.42578125" style="320" customWidth="1"/>
    <col min="14164" max="14164" width="1.42578125" style="320" customWidth="1"/>
    <col min="14165" max="14165" width="4.42578125" style="320" customWidth="1"/>
    <col min="14166" max="14166" width="1.42578125" style="320" customWidth="1"/>
    <col min="14167" max="14167" width="4.42578125" style="320" customWidth="1"/>
    <col min="14168" max="14168" width="1.42578125" style="320" customWidth="1"/>
    <col min="14169" max="14169" width="4.42578125" style="320" customWidth="1"/>
    <col min="14170" max="14170" width="1.42578125" style="320" customWidth="1"/>
    <col min="14171" max="14171" width="4.42578125" style="320" customWidth="1"/>
    <col min="14172" max="14172" width="1.42578125" style="320" customWidth="1"/>
    <col min="14173" max="14173" width="4.42578125" style="320" customWidth="1"/>
    <col min="14174" max="14174" width="1.42578125" style="320" customWidth="1"/>
    <col min="14175" max="14175" width="4.42578125" style="320" customWidth="1"/>
    <col min="14176" max="14176" width="1.42578125" style="320" customWidth="1"/>
    <col min="14177" max="14177" width="4.42578125" style="320" customWidth="1"/>
    <col min="14178" max="14178" width="1.42578125" style="320" customWidth="1"/>
    <col min="14179" max="14179" width="4.42578125" style="320" customWidth="1"/>
    <col min="14180" max="14180" width="1.42578125" style="320" customWidth="1"/>
    <col min="14181" max="14181" width="4.42578125" style="320" customWidth="1"/>
    <col min="14182" max="14182" width="1.42578125" style="320" customWidth="1"/>
    <col min="14183" max="14183" width="4.42578125" style="320" customWidth="1"/>
    <col min="14184" max="14184" width="1.42578125" style="320" customWidth="1"/>
    <col min="14185" max="14185" width="4.42578125" style="320" customWidth="1"/>
    <col min="14186" max="14336" width="8" style="320"/>
    <col min="14337" max="14338" width="0" style="320" hidden="1" customWidth="1"/>
    <col min="14339" max="14339" width="7.140625" style="320" customWidth="1"/>
    <col min="14340" max="14340" width="34.42578125" style="320" customWidth="1"/>
    <col min="14341" max="14341" width="8.5703125" style="320" customWidth="1"/>
    <col min="14342" max="14342" width="6.85546875" style="320" customWidth="1"/>
    <col min="14343" max="14343" width="1.5703125" style="320" customWidth="1"/>
    <col min="14344" max="14344" width="6" style="320" customWidth="1"/>
    <col min="14345" max="14345" width="1.5703125" style="320" customWidth="1"/>
    <col min="14346" max="14346" width="6.140625" style="320" customWidth="1"/>
    <col min="14347" max="14347" width="1.5703125" style="320" customWidth="1"/>
    <col min="14348" max="14348" width="6.140625" style="320" customWidth="1"/>
    <col min="14349" max="14349" width="1.5703125" style="320" customWidth="1"/>
    <col min="14350" max="14350" width="6.140625" style="320" customWidth="1"/>
    <col min="14351" max="14351" width="1.5703125" style="320" customWidth="1"/>
    <col min="14352" max="14352" width="6" style="320" customWidth="1"/>
    <col min="14353" max="14353" width="1.5703125" style="320" customWidth="1"/>
    <col min="14354" max="14354" width="6" style="320" customWidth="1"/>
    <col min="14355" max="14355" width="1.5703125" style="320" customWidth="1"/>
    <col min="14356" max="14356" width="6" style="320" customWidth="1"/>
    <col min="14357" max="14357" width="1.5703125" style="320" customWidth="1"/>
    <col min="14358" max="14358" width="6" style="320" customWidth="1"/>
    <col min="14359" max="14359" width="1.5703125" style="320" customWidth="1"/>
    <col min="14360" max="14360" width="6" style="320" customWidth="1"/>
    <col min="14361" max="14361" width="1.5703125" style="320" customWidth="1"/>
    <col min="14362" max="14362" width="6" style="320" customWidth="1"/>
    <col min="14363" max="14363" width="1.5703125" style="320" customWidth="1"/>
    <col min="14364" max="14364" width="6" style="320" customWidth="1"/>
    <col min="14365" max="14365" width="1.5703125" style="320" customWidth="1"/>
    <col min="14366" max="14366" width="6" style="320" customWidth="1"/>
    <col min="14367" max="14367" width="1.5703125" style="320" customWidth="1"/>
    <col min="14368" max="14368" width="6" style="320" customWidth="1"/>
    <col min="14369" max="14369" width="1.5703125" style="320" customWidth="1"/>
    <col min="14370" max="14370" width="6" style="320" customWidth="1"/>
    <col min="14371" max="14371" width="1.5703125" style="320" customWidth="1"/>
    <col min="14372" max="14372" width="6" style="320" customWidth="1"/>
    <col min="14373" max="14373" width="1.5703125" style="320" customWidth="1"/>
    <col min="14374" max="14374" width="6" style="320" customWidth="1"/>
    <col min="14375" max="14375" width="1.5703125" style="320" customWidth="1"/>
    <col min="14376" max="14376" width="6" style="320" customWidth="1"/>
    <col min="14377" max="14377" width="1.5703125" style="320" customWidth="1"/>
    <col min="14378" max="14378" width="6" style="320" customWidth="1"/>
    <col min="14379" max="14379" width="1.5703125" style="320" customWidth="1"/>
    <col min="14380" max="14380" width="6" style="320" customWidth="1"/>
    <col min="14381" max="14381" width="1.5703125" style="320" customWidth="1"/>
    <col min="14382" max="14382" width="6" style="320" customWidth="1"/>
    <col min="14383" max="14383" width="1.5703125" style="320" customWidth="1"/>
    <col min="14384" max="14384" width="6" style="320" customWidth="1"/>
    <col min="14385" max="14385" width="1.5703125" style="320" customWidth="1"/>
    <col min="14386" max="14386" width="6" style="320" customWidth="1"/>
    <col min="14387" max="14387" width="1.5703125" style="320" customWidth="1"/>
    <col min="14388" max="14388" width="6" style="320" customWidth="1"/>
    <col min="14389" max="14390" width="1.5703125" style="320" customWidth="1"/>
    <col min="14391" max="14391" width="4.140625" style="320" customWidth="1"/>
    <col min="14392" max="14392" width="6.140625" style="320" customWidth="1"/>
    <col min="14393" max="14393" width="31" style="320" customWidth="1"/>
    <col min="14394" max="14394" width="9.140625" style="320" customWidth="1"/>
    <col min="14395" max="14395" width="4.42578125" style="320" customWidth="1"/>
    <col min="14396" max="14396" width="1.85546875" style="320" customWidth="1"/>
    <col min="14397" max="14397" width="4.42578125" style="320" customWidth="1"/>
    <col min="14398" max="14398" width="1.42578125" style="320" customWidth="1"/>
    <col min="14399" max="14399" width="4.42578125" style="320" customWidth="1"/>
    <col min="14400" max="14400" width="1.42578125" style="320" customWidth="1"/>
    <col min="14401" max="14401" width="4.42578125" style="320" customWidth="1"/>
    <col min="14402" max="14402" width="1.42578125" style="320" customWidth="1"/>
    <col min="14403" max="14403" width="4.42578125" style="320" customWidth="1"/>
    <col min="14404" max="14404" width="1.42578125" style="320" customWidth="1"/>
    <col min="14405" max="14405" width="4.42578125" style="320" customWidth="1"/>
    <col min="14406" max="14406" width="1.42578125" style="320" customWidth="1"/>
    <col min="14407" max="14407" width="4.42578125" style="320" customWidth="1"/>
    <col min="14408" max="14408" width="1.42578125" style="320" customWidth="1"/>
    <col min="14409" max="14409" width="4.42578125" style="320" customWidth="1"/>
    <col min="14410" max="14410" width="1.42578125" style="320" customWidth="1"/>
    <col min="14411" max="14411" width="4.42578125" style="320" customWidth="1"/>
    <col min="14412" max="14412" width="1.42578125" style="320" customWidth="1"/>
    <col min="14413" max="14413" width="4.42578125" style="320" customWidth="1"/>
    <col min="14414" max="14414" width="1.42578125" style="320" customWidth="1"/>
    <col min="14415" max="14415" width="4.42578125" style="320" customWidth="1"/>
    <col min="14416" max="14416" width="1.42578125" style="320" customWidth="1"/>
    <col min="14417" max="14417" width="4.42578125" style="320" customWidth="1"/>
    <col min="14418" max="14418" width="1.42578125" style="320" customWidth="1"/>
    <col min="14419" max="14419" width="4.42578125" style="320" customWidth="1"/>
    <col min="14420" max="14420" width="1.42578125" style="320" customWidth="1"/>
    <col min="14421" max="14421" width="4.42578125" style="320" customWidth="1"/>
    <col min="14422" max="14422" width="1.42578125" style="320" customWidth="1"/>
    <col min="14423" max="14423" width="4.42578125" style="320" customWidth="1"/>
    <col min="14424" max="14424" width="1.42578125" style="320" customWidth="1"/>
    <col min="14425" max="14425" width="4.42578125" style="320" customWidth="1"/>
    <col min="14426" max="14426" width="1.42578125" style="320" customWidth="1"/>
    <col min="14427" max="14427" width="4.42578125" style="320" customWidth="1"/>
    <col min="14428" max="14428" width="1.42578125" style="320" customWidth="1"/>
    <col min="14429" max="14429" width="4.42578125" style="320" customWidth="1"/>
    <col min="14430" max="14430" width="1.42578125" style="320" customWidth="1"/>
    <col min="14431" max="14431" width="4.42578125" style="320" customWidth="1"/>
    <col min="14432" max="14432" width="1.42578125" style="320" customWidth="1"/>
    <col min="14433" max="14433" width="4.42578125" style="320" customWidth="1"/>
    <col min="14434" max="14434" width="1.42578125" style="320" customWidth="1"/>
    <col min="14435" max="14435" width="4.42578125" style="320" customWidth="1"/>
    <col min="14436" max="14436" width="1.42578125" style="320" customWidth="1"/>
    <col min="14437" max="14437" width="4.42578125" style="320" customWidth="1"/>
    <col min="14438" max="14438" width="1.42578125" style="320" customWidth="1"/>
    <col min="14439" max="14439" width="4.42578125" style="320" customWidth="1"/>
    <col min="14440" max="14440" width="1.42578125" style="320" customWidth="1"/>
    <col min="14441" max="14441" width="4.42578125" style="320" customWidth="1"/>
    <col min="14442" max="14592" width="8" style="320"/>
    <col min="14593" max="14594" width="0" style="320" hidden="1" customWidth="1"/>
    <col min="14595" max="14595" width="7.140625" style="320" customWidth="1"/>
    <col min="14596" max="14596" width="34.42578125" style="320" customWidth="1"/>
    <col min="14597" max="14597" width="8.5703125" style="320" customWidth="1"/>
    <col min="14598" max="14598" width="6.85546875" style="320" customWidth="1"/>
    <col min="14599" max="14599" width="1.5703125" style="320" customWidth="1"/>
    <col min="14600" max="14600" width="6" style="320" customWidth="1"/>
    <col min="14601" max="14601" width="1.5703125" style="320" customWidth="1"/>
    <col min="14602" max="14602" width="6.140625" style="320" customWidth="1"/>
    <col min="14603" max="14603" width="1.5703125" style="320" customWidth="1"/>
    <col min="14604" max="14604" width="6.140625" style="320" customWidth="1"/>
    <col min="14605" max="14605" width="1.5703125" style="320" customWidth="1"/>
    <col min="14606" max="14606" width="6.140625" style="320" customWidth="1"/>
    <col min="14607" max="14607" width="1.5703125" style="320" customWidth="1"/>
    <col min="14608" max="14608" width="6" style="320" customWidth="1"/>
    <col min="14609" max="14609" width="1.5703125" style="320" customWidth="1"/>
    <col min="14610" max="14610" width="6" style="320" customWidth="1"/>
    <col min="14611" max="14611" width="1.5703125" style="320" customWidth="1"/>
    <col min="14612" max="14612" width="6" style="320" customWidth="1"/>
    <col min="14613" max="14613" width="1.5703125" style="320" customWidth="1"/>
    <col min="14614" max="14614" width="6" style="320" customWidth="1"/>
    <col min="14615" max="14615" width="1.5703125" style="320" customWidth="1"/>
    <col min="14616" max="14616" width="6" style="320" customWidth="1"/>
    <col min="14617" max="14617" width="1.5703125" style="320" customWidth="1"/>
    <col min="14618" max="14618" width="6" style="320" customWidth="1"/>
    <col min="14619" max="14619" width="1.5703125" style="320" customWidth="1"/>
    <col min="14620" max="14620" width="6" style="320" customWidth="1"/>
    <col min="14621" max="14621" width="1.5703125" style="320" customWidth="1"/>
    <col min="14622" max="14622" width="6" style="320" customWidth="1"/>
    <col min="14623" max="14623" width="1.5703125" style="320" customWidth="1"/>
    <col min="14624" max="14624" width="6" style="320" customWidth="1"/>
    <col min="14625" max="14625" width="1.5703125" style="320" customWidth="1"/>
    <col min="14626" max="14626" width="6" style="320" customWidth="1"/>
    <col min="14627" max="14627" width="1.5703125" style="320" customWidth="1"/>
    <col min="14628" max="14628" width="6" style="320" customWidth="1"/>
    <col min="14629" max="14629" width="1.5703125" style="320" customWidth="1"/>
    <col min="14630" max="14630" width="6" style="320" customWidth="1"/>
    <col min="14631" max="14631" width="1.5703125" style="320" customWidth="1"/>
    <col min="14632" max="14632" width="6" style="320" customWidth="1"/>
    <col min="14633" max="14633" width="1.5703125" style="320" customWidth="1"/>
    <col min="14634" max="14634" width="6" style="320" customWidth="1"/>
    <col min="14635" max="14635" width="1.5703125" style="320" customWidth="1"/>
    <col min="14636" max="14636" width="6" style="320" customWidth="1"/>
    <col min="14637" max="14637" width="1.5703125" style="320" customWidth="1"/>
    <col min="14638" max="14638" width="6" style="320" customWidth="1"/>
    <col min="14639" max="14639" width="1.5703125" style="320" customWidth="1"/>
    <col min="14640" max="14640" width="6" style="320" customWidth="1"/>
    <col min="14641" max="14641" width="1.5703125" style="320" customWidth="1"/>
    <col min="14642" max="14642" width="6" style="320" customWidth="1"/>
    <col min="14643" max="14643" width="1.5703125" style="320" customWidth="1"/>
    <col min="14644" max="14644" width="6" style="320" customWidth="1"/>
    <col min="14645" max="14646" width="1.5703125" style="320" customWidth="1"/>
    <col min="14647" max="14647" width="4.140625" style="320" customWidth="1"/>
    <col min="14648" max="14648" width="6.140625" style="320" customWidth="1"/>
    <col min="14649" max="14649" width="31" style="320" customWidth="1"/>
    <col min="14650" max="14650" width="9.140625" style="320" customWidth="1"/>
    <col min="14651" max="14651" width="4.42578125" style="320" customWidth="1"/>
    <col min="14652" max="14652" width="1.85546875" style="320" customWidth="1"/>
    <col min="14653" max="14653" width="4.42578125" style="320" customWidth="1"/>
    <col min="14654" max="14654" width="1.42578125" style="320" customWidth="1"/>
    <col min="14655" max="14655" width="4.42578125" style="320" customWidth="1"/>
    <col min="14656" max="14656" width="1.42578125" style="320" customWidth="1"/>
    <col min="14657" max="14657" width="4.42578125" style="320" customWidth="1"/>
    <col min="14658" max="14658" width="1.42578125" style="320" customWidth="1"/>
    <col min="14659" max="14659" width="4.42578125" style="320" customWidth="1"/>
    <col min="14660" max="14660" width="1.42578125" style="320" customWidth="1"/>
    <col min="14661" max="14661" width="4.42578125" style="320" customWidth="1"/>
    <col min="14662" max="14662" width="1.42578125" style="320" customWidth="1"/>
    <col min="14663" max="14663" width="4.42578125" style="320" customWidth="1"/>
    <col min="14664" max="14664" width="1.42578125" style="320" customWidth="1"/>
    <col min="14665" max="14665" width="4.42578125" style="320" customWidth="1"/>
    <col min="14666" max="14666" width="1.42578125" style="320" customWidth="1"/>
    <col min="14667" max="14667" width="4.42578125" style="320" customWidth="1"/>
    <col min="14668" max="14668" width="1.42578125" style="320" customWidth="1"/>
    <col min="14669" max="14669" width="4.42578125" style="320" customWidth="1"/>
    <col min="14670" max="14670" width="1.42578125" style="320" customWidth="1"/>
    <col min="14671" max="14671" width="4.42578125" style="320" customWidth="1"/>
    <col min="14672" max="14672" width="1.42578125" style="320" customWidth="1"/>
    <col min="14673" max="14673" width="4.42578125" style="320" customWidth="1"/>
    <col min="14674" max="14674" width="1.42578125" style="320" customWidth="1"/>
    <col min="14675" max="14675" width="4.42578125" style="320" customWidth="1"/>
    <col min="14676" max="14676" width="1.42578125" style="320" customWidth="1"/>
    <col min="14677" max="14677" width="4.42578125" style="320" customWidth="1"/>
    <col min="14678" max="14678" width="1.42578125" style="320" customWidth="1"/>
    <col min="14679" max="14679" width="4.42578125" style="320" customWidth="1"/>
    <col min="14680" max="14680" width="1.42578125" style="320" customWidth="1"/>
    <col min="14681" max="14681" width="4.42578125" style="320" customWidth="1"/>
    <col min="14682" max="14682" width="1.42578125" style="320" customWidth="1"/>
    <col min="14683" max="14683" width="4.42578125" style="320" customWidth="1"/>
    <col min="14684" max="14684" width="1.42578125" style="320" customWidth="1"/>
    <col min="14685" max="14685" width="4.42578125" style="320" customWidth="1"/>
    <col min="14686" max="14686" width="1.42578125" style="320" customWidth="1"/>
    <col min="14687" max="14687" width="4.42578125" style="320" customWidth="1"/>
    <col min="14688" max="14688" width="1.42578125" style="320" customWidth="1"/>
    <col min="14689" max="14689" width="4.42578125" style="320" customWidth="1"/>
    <col min="14690" max="14690" width="1.42578125" style="320" customWidth="1"/>
    <col min="14691" max="14691" width="4.42578125" style="320" customWidth="1"/>
    <col min="14692" max="14692" width="1.42578125" style="320" customWidth="1"/>
    <col min="14693" max="14693" width="4.42578125" style="320" customWidth="1"/>
    <col min="14694" max="14694" width="1.42578125" style="320" customWidth="1"/>
    <col min="14695" max="14695" width="4.42578125" style="320" customWidth="1"/>
    <col min="14696" max="14696" width="1.42578125" style="320" customWidth="1"/>
    <col min="14697" max="14697" width="4.42578125" style="320" customWidth="1"/>
    <col min="14698" max="14848" width="8" style="320"/>
    <col min="14849" max="14850" width="0" style="320" hidden="1" customWidth="1"/>
    <col min="14851" max="14851" width="7.140625" style="320" customWidth="1"/>
    <col min="14852" max="14852" width="34.42578125" style="320" customWidth="1"/>
    <col min="14853" max="14853" width="8.5703125" style="320" customWidth="1"/>
    <col min="14854" max="14854" width="6.85546875" style="320" customWidth="1"/>
    <col min="14855" max="14855" width="1.5703125" style="320" customWidth="1"/>
    <col min="14856" max="14856" width="6" style="320" customWidth="1"/>
    <col min="14857" max="14857" width="1.5703125" style="320" customWidth="1"/>
    <col min="14858" max="14858" width="6.140625" style="320" customWidth="1"/>
    <col min="14859" max="14859" width="1.5703125" style="320" customWidth="1"/>
    <col min="14860" max="14860" width="6.140625" style="320" customWidth="1"/>
    <col min="14861" max="14861" width="1.5703125" style="320" customWidth="1"/>
    <col min="14862" max="14862" width="6.140625" style="320" customWidth="1"/>
    <col min="14863" max="14863" width="1.5703125" style="320" customWidth="1"/>
    <col min="14864" max="14864" width="6" style="320" customWidth="1"/>
    <col min="14865" max="14865" width="1.5703125" style="320" customWidth="1"/>
    <col min="14866" max="14866" width="6" style="320" customWidth="1"/>
    <col min="14867" max="14867" width="1.5703125" style="320" customWidth="1"/>
    <col min="14868" max="14868" width="6" style="320" customWidth="1"/>
    <col min="14869" max="14869" width="1.5703125" style="320" customWidth="1"/>
    <col min="14870" max="14870" width="6" style="320" customWidth="1"/>
    <col min="14871" max="14871" width="1.5703125" style="320" customWidth="1"/>
    <col min="14872" max="14872" width="6" style="320" customWidth="1"/>
    <col min="14873" max="14873" width="1.5703125" style="320" customWidth="1"/>
    <col min="14874" max="14874" width="6" style="320" customWidth="1"/>
    <col min="14875" max="14875" width="1.5703125" style="320" customWidth="1"/>
    <col min="14876" max="14876" width="6" style="320" customWidth="1"/>
    <col min="14877" max="14877" width="1.5703125" style="320" customWidth="1"/>
    <col min="14878" max="14878" width="6" style="320" customWidth="1"/>
    <col min="14879" max="14879" width="1.5703125" style="320" customWidth="1"/>
    <col min="14880" max="14880" width="6" style="320" customWidth="1"/>
    <col min="14881" max="14881" width="1.5703125" style="320" customWidth="1"/>
    <col min="14882" max="14882" width="6" style="320" customWidth="1"/>
    <col min="14883" max="14883" width="1.5703125" style="320" customWidth="1"/>
    <col min="14884" max="14884" width="6" style="320" customWidth="1"/>
    <col min="14885" max="14885" width="1.5703125" style="320" customWidth="1"/>
    <col min="14886" max="14886" width="6" style="320" customWidth="1"/>
    <col min="14887" max="14887" width="1.5703125" style="320" customWidth="1"/>
    <col min="14888" max="14888" width="6" style="320" customWidth="1"/>
    <col min="14889" max="14889" width="1.5703125" style="320" customWidth="1"/>
    <col min="14890" max="14890" width="6" style="320" customWidth="1"/>
    <col min="14891" max="14891" width="1.5703125" style="320" customWidth="1"/>
    <col min="14892" max="14892" width="6" style="320" customWidth="1"/>
    <col min="14893" max="14893" width="1.5703125" style="320" customWidth="1"/>
    <col min="14894" max="14894" width="6" style="320" customWidth="1"/>
    <col min="14895" max="14895" width="1.5703125" style="320" customWidth="1"/>
    <col min="14896" max="14896" width="6" style="320" customWidth="1"/>
    <col min="14897" max="14897" width="1.5703125" style="320" customWidth="1"/>
    <col min="14898" max="14898" width="6" style="320" customWidth="1"/>
    <col min="14899" max="14899" width="1.5703125" style="320" customWidth="1"/>
    <col min="14900" max="14900" width="6" style="320" customWidth="1"/>
    <col min="14901" max="14902" width="1.5703125" style="320" customWidth="1"/>
    <col min="14903" max="14903" width="4.140625" style="320" customWidth="1"/>
    <col min="14904" max="14904" width="6.140625" style="320" customWidth="1"/>
    <col min="14905" max="14905" width="31" style="320" customWidth="1"/>
    <col min="14906" max="14906" width="9.140625" style="320" customWidth="1"/>
    <col min="14907" max="14907" width="4.42578125" style="320" customWidth="1"/>
    <col min="14908" max="14908" width="1.85546875" style="320" customWidth="1"/>
    <col min="14909" max="14909" width="4.42578125" style="320" customWidth="1"/>
    <col min="14910" max="14910" width="1.42578125" style="320" customWidth="1"/>
    <col min="14911" max="14911" width="4.42578125" style="320" customWidth="1"/>
    <col min="14912" max="14912" width="1.42578125" style="320" customWidth="1"/>
    <col min="14913" max="14913" width="4.42578125" style="320" customWidth="1"/>
    <col min="14914" max="14914" width="1.42578125" style="320" customWidth="1"/>
    <col min="14915" max="14915" width="4.42578125" style="320" customWidth="1"/>
    <col min="14916" max="14916" width="1.42578125" style="320" customWidth="1"/>
    <col min="14917" max="14917" width="4.42578125" style="320" customWidth="1"/>
    <col min="14918" max="14918" width="1.42578125" style="320" customWidth="1"/>
    <col min="14919" max="14919" width="4.42578125" style="320" customWidth="1"/>
    <col min="14920" max="14920" width="1.42578125" style="320" customWidth="1"/>
    <col min="14921" max="14921" width="4.42578125" style="320" customWidth="1"/>
    <col min="14922" max="14922" width="1.42578125" style="320" customWidth="1"/>
    <col min="14923" max="14923" width="4.42578125" style="320" customWidth="1"/>
    <col min="14924" max="14924" width="1.42578125" style="320" customWidth="1"/>
    <col min="14925" max="14925" width="4.42578125" style="320" customWidth="1"/>
    <col min="14926" max="14926" width="1.42578125" style="320" customWidth="1"/>
    <col min="14927" max="14927" width="4.42578125" style="320" customWidth="1"/>
    <col min="14928" max="14928" width="1.42578125" style="320" customWidth="1"/>
    <col min="14929" max="14929" width="4.42578125" style="320" customWidth="1"/>
    <col min="14930" max="14930" width="1.42578125" style="320" customWidth="1"/>
    <col min="14931" max="14931" width="4.42578125" style="320" customWidth="1"/>
    <col min="14932" max="14932" width="1.42578125" style="320" customWidth="1"/>
    <col min="14933" max="14933" width="4.42578125" style="320" customWidth="1"/>
    <col min="14934" max="14934" width="1.42578125" style="320" customWidth="1"/>
    <col min="14935" max="14935" width="4.42578125" style="320" customWidth="1"/>
    <col min="14936" max="14936" width="1.42578125" style="320" customWidth="1"/>
    <col min="14937" max="14937" width="4.42578125" style="320" customWidth="1"/>
    <col min="14938" max="14938" width="1.42578125" style="320" customWidth="1"/>
    <col min="14939" max="14939" width="4.42578125" style="320" customWidth="1"/>
    <col min="14940" max="14940" width="1.42578125" style="320" customWidth="1"/>
    <col min="14941" max="14941" width="4.42578125" style="320" customWidth="1"/>
    <col min="14942" max="14942" width="1.42578125" style="320" customWidth="1"/>
    <col min="14943" max="14943" width="4.42578125" style="320" customWidth="1"/>
    <col min="14944" max="14944" width="1.42578125" style="320" customWidth="1"/>
    <col min="14945" max="14945" width="4.42578125" style="320" customWidth="1"/>
    <col min="14946" max="14946" width="1.42578125" style="320" customWidth="1"/>
    <col min="14947" max="14947" width="4.42578125" style="320" customWidth="1"/>
    <col min="14948" max="14948" width="1.42578125" style="320" customWidth="1"/>
    <col min="14949" max="14949" width="4.42578125" style="320" customWidth="1"/>
    <col min="14950" max="14950" width="1.42578125" style="320" customWidth="1"/>
    <col min="14951" max="14951" width="4.42578125" style="320" customWidth="1"/>
    <col min="14952" max="14952" width="1.42578125" style="320" customWidth="1"/>
    <col min="14953" max="14953" width="4.42578125" style="320" customWidth="1"/>
    <col min="14954" max="15104" width="8" style="320"/>
    <col min="15105" max="15106" width="0" style="320" hidden="1" customWidth="1"/>
    <col min="15107" max="15107" width="7.140625" style="320" customWidth="1"/>
    <col min="15108" max="15108" width="34.42578125" style="320" customWidth="1"/>
    <col min="15109" max="15109" width="8.5703125" style="320" customWidth="1"/>
    <col min="15110" max="15110" width="6.85546875" style="320" customWidth="1"/>
    <col min="15111" max="15111" width="1.5703125" style="320" customWidth="1"/>
    <col min="15112" max="15112" width="6" style="320" customWidth="1"/>
    <col min="15113" max="15113" width="1.5703125" style="320" customWidth="1"/>
    <col min="15114" max="15114" width="6.140625" style="320" customWidth="1"/>
    <col min="15115" max="15115" width="1.5703125" style="320" customWidth="1"/>
    <col min="15116" max="15116" width="6.140625" style="320" customWidth="1"/>
    <col min="15117" max="15117" width="1.5703125" style="320" customWidth="1"/>
    <col min="15118" max="15118" width="6.140625" style="320" customWidth="1"/>
    <col min="15119" max="15119" width="1.5703125" style="320" customWidth="1"/>
    <col min="15120" max="15120" width="6" style="320" customWidth="1"/>
    <col min="15121" max="15121" width="1.5703125" style="320" customWidth="1"/>
    <col min="15122" max="15122" width="6" style="320" customWidth="1"/>
    <col min="15123" max="15123" width="1.5703125" style="320" customWidth="1"/>
    <col min="15124" max="15124" width="6" style="320" customWidth="1"/>
    <col min="15125" max="15125" width="1.5703125" style="320" customWidth="1"/>
    <col min="15126" max="15126" width="6" style="320" customWidth="1"/>
    <col min="15127" max="15127" width="1.5703125" style="320" customWidth="1"/>
    <col min="15128" max="15128" width="6" style="320" customWidth="1"/>
    <col min="15129" max="15129" width="1.5703125" style="320" customWidth="1"/>
    <col min="15130" max="15130" width="6" style="320" customWidth="1"/>
    <col min="15131" max="15131" width="1.5703125" style="320" customWidth="1"/>
    <col min="15132" max="15132" width="6" style="320" customWidth="1"/>
    <col min="15133" max="15133" width="1.5703125" style="320" customWidth="1"/>
    <col min="15134" max="15134" width="6" style="320" customWidth="1"/>
    <col min="15135" max="15135" width="1.5703125" style="320" customWidth="1"/>
    <col min="15136" max="15136" width="6" style="320" customWidth="1"/>
    <col min="15137" max="15137" width="1.5703125" style="320" customWidth="1"/>
    <col min="15138" max="15138" width="6" style="320" customWidth="1"/>
    <col min="15139" max="15139" width="1.5703125" style="320" customWidth="1"/>
    <col min="15140" max="15140" width="6" style="320" customWidth="1"/>
    <col min="15141" max="15141" width="1.5703125" style="320" customWidth="1"/>
    <col min="15142" max="15142" width="6" style="320" customWidth="1"/>
    <col min="15143" max="15143" width="1.5703125" style="320" customWidth="1"/>
    <col min="15144" max="15144" width="6" style="320" customWidth="1"/>
    <col min="15145" max="15145" width="1.5703125" style="320" customWidth="1"/>
    <col min="15146" max="15146" width="6" style="320" customWidth="1"/>
    <col min="15147" max="15147" width="1.5703125" style="320" customWidth="1"/>
    <col min="15148" max="15148" width="6" style="320" customWidth="1"/>
    <col min="15149" max="15149" width="1.5703125" style="320" customWidth="1"/>
    <col min="15150" max="15150" width="6" style="320" customWidth="1"/>
    <col min="15151" max="15151" width="1.5703125" style="320" customWidth="1"/>
    <col min="15152" max="15152" width="6" style="320" customWidth="1"/>
    <col min="15153" max="15153" width="1.5703125" style="320" customWidth="1"/>
    <col min="15154" max="15154" width="6" style="320" customWidth="1"/>
    <col min="15155" max="15155" width="1.5703125" style="320" customWidth="1"/>
    <col min="15156" max="15156" width="6" style="320" customWidth="1"/>
    <col min="15157" max="15158" width="1.5703125" style="320" customWidth="1"/>
    <col min="15159" max="15159" width="4.140625" style="320" customWidth="1"/>
    <col min="15160" max="15160" width="6.140625" style="320" customWidth="1"/>
    <col min="15161" max="15161" width="31" style="320" customWidth="1"/>
    <col min="15162" max="15162" width="9.140625" style="320" customWidth="1"/>
    <col min="15163" max="15163" width="4.42578125" style="320" customWidth="1"/>
    <col min="15164" max="15164" width="1.85546875" style="320" customWidth="1"/>
    <col min="15165" max="15165" width="4.42578125" style="320" customWidth="1"/>
    <col min="15166" max="15166" width="1.42578125" style="320" customWidth="1"/>
    <col min="15167" max="15167" width="4.42578125" style="320" customWidth="1"/>
    <col min="15168" max="15168" width="1.42578125" style="320" customWidth="1"/>
    <col min="15169" max="15169" width="4.42578125" style="320" customWidth="1"/>
    <col min="15170" max="15170" width="1.42578125" style="320" customWidth="1"/>
    <col min="15171" max="15171" width="4.42578125" style="320" customWidth="1"/>
    <col min="15172" max="15172" width="1.42578125" style="320" customWidth="1"/>
    <col min="15173" max="15173" width="4.42578125" style="320" customWidth="1"/>
    <col min="15174" max="15174" width="1.42578125" style="320" customWidth="1"/>
    <col min="15175" max="15175" width="4.42578125" style="320" customWidth="1"/>
    <col min="15176" max="15176" width="1.42578125" style="320" customWidth="1"/>
    <col min="15177" max="15177" width="4.42578125" style="320" customWidth="1"/>
    <col min="15178" max="15178" width="1.42578125" style="320" customWidth="1"/>
    <col min="15179" max="15179" width="4.42578125" style="320" customWidth="1"/>
    <col min="15180" max="15180" width="1.42578125" style="320" customWidth="1"/>
    <col min="15181" max="15181" width="4.42578125" style="320" customWidth="1"/>
    <col min="15182" max="15182" width="1.42578125" style="320" customWidth="1"/>
    <col min="15183" max="15183" width="4.42578125" style="320" customWidth="1"/>
    <col min="15184" max="15184" width="1.42578125" style="320" customWidth="1"/>
    <col min="15185" max="15185" width="4.42578125" style="320" customWidth="1"/>
    <col min="15186" max="15186" width="1.42578125" style="320" customWidth="1"/>
    <col min="15187" max="15187" width="4.42578125" style="320" customWidth="1"/>
    <col min="15188" max="15188" width="1.42578125" style="320" customWidth="1"/>
    <col min="15189" max="15189" width="4.42578125" style="320" customWidth="1"/>
    <col min="15190" max="15190" width="1.42578125" style="320" customWidth="1"/>
    <col min="15191" max="15191" width="4.42578125" style="320" customWidth="1"/>
    <col min="15192" max="15192" width="1.42578125" style="320" customWidth="1"/>
    <col min="15193" max="15193" width="4.42578125" style="320" customWidth="1"/>
    <col min="15194" max="15194" width="1.42578125" style="320" customWidth="1"/>
    <col min="15195" max="15195" width="4.42578125" style="320" customWidth="1"/>
    <col min="15196" max="15196" width="1.42578125" style="320" customWidth="1"/>
    <col min="15197" max="15197" width="4.42578125" style="320" customWidth="1"/>
    <col min="15198" max="15198" width="1.42578125" style="320" customWidth="1"/>
    <col min="15199" max="15199" width="4.42578125" style="320" customWidth="1"/>
    <col min="15200" max="15200" width="1.42578125" style="320" customWidth="1"/>
    <col min="15201" max="15201" width="4.42578125" style="320" customWidth="1"/>
    <col min="15202" max="15202" width="1.42578125" style="320" customWidth="1"/>
    <col min="15203" max="15203" width="4.42578125" style="320" customWidth="1"/>
    <col min="15204" max="15204" width="1.42578125" style="320" customWidth="1"/>
    <col min="15205" max="15205" width="4.42578125" style="320" customWidth="1"/>
    <col min="15206" max="15206" width="1.42578125" style="320" customWidth="1"/>
    <col min="15207" max="15207" width="4.42578125" style="320" customWidth="1"/>
    <col min="15208" max="15208" width="1.42578125" style="320" customWidth="1"/>
    <col min="15209" max="15209" width="4.42578125" style="320" customWidth="1"/>
    <col min="15210" max="15360" width="8" style="320"/>
    <col min="15361" max="15362" width="0" style="320" hidden="1" customWidth="1"/>
    <col min="15363" max="15363" width="7.140625" style="320" customWidth="1"/>
    <col min="15364" max="15364" width="34.42578125" style="320" customWidth="1"/>
    <col min="15365" max="15365" width="8.5703125" style="320" customWidth="1"/>
    <col min="15366" max="15366" width="6.85546875" style="320" customWidth="1"/>
    <col min="15367" max="15367" width="1.5703125" style="320" customWidth="1"/>
    <col min="15368" max="15368" width="6" style="320" customWidth="1"/>
    <col min="15369" max="15369" width="1.5703125" style="320" customWidth="1"/>
    <col min="15370" max="15370" width="6.140625" style="320" customWidth="1"/>
    <col min="15371" max="15371" width="1.5703125" style="320" customWidth="1"/>
    <col min="15372" max="15372" width="6.140625" style="320" customWidth="1"/>
    <col min="15373" max="15373" width="1.5703125" style="320" customWidth="1"/>
    <col min="15374" max="15374" width="6.140625" style="320" customWidth="1"/>
    <col min="15375" max="15375" width="1.5703125" style="320" customWidth="1"/>
    <col min="15376" max="15376" width="6" style="320" customWidth="1"/>
    <col min="15377" max="15377" width="1.5703125" style="320" customWidth="1"/>
    <col min="15378" max="15378" width="6" style="320" customWidth="1"/>
    <col min="15379" max="15379" width="1.5703125" style="320" customWidth="1"/>
    <col min="15380" max="15380" width="6" style="320" customWidth="1"/>
    <col min="15381" max="15381" width="1.5703125" style="320" customWidth="1"/>
    <col min="15382" max="15382" width="6" style="320" customWidth="1"/>
    <col min="15383" max="15383" width="1.5703125" style="320" customWidth="1"/>
    <col min="15384" max="15384" width="6" style="320" customWidth="1"/>
    <col min="15385" max="15385" width="1.5703125" style="320" customWidth="1"/>
    <col min="15386" max="15386" width="6" style="320" customWidth="1"/>
    <col min="15387" max="15387" width="1.5703125" style="320" customWidth="1"/>
    <col min="15388" max="15388" width="6" style="320" customWidth="1"/>
    <col min="15389" max="15389" width="1.5703125" style="320" customWidth="1"/>
    <col min="15390" max="15390" width="6" style="320" customWidth="1"/>
    <col min="15391" max="15391" width="1.5703125" style="320" customWidth="1"/>
    <col min="15392" max="15392" width="6" style="320" customWidth="1"/>
    <col min="15393" max="15393" width="1.5703125" style="320" customWidth="1"/>
    <col min="15394" max="15394" width="6" style="320" customWidth="1"/>
    <col min="15395" max="15395" width="1.5703125" style="320" customWidth="1"/>
    <col min="15396" max="15396" width="6" style="320" customWidth="1"/>
    <col min="15397" max="15397" width="1.5703125" style="320" customWidth="1"/>
    <col min="15398" max="15398" width="6" style="320" customWidth="1"/>
    <col min="15399" max="15399" width="1.5703125" style="320" customWidth="1"/>
    <col min="15400" max="15400" width="6" style="320" customWidth="1"/>
    <col min="15401" max="15401" width="1.5703125" style="320" customWidth="1"/>
    <col min="15402" max="15402" width="6" style="320" customWidth="1"/>
    <col min="15403" max="15403" width="1.5703125" style="320" customWidth="1"/>
    <col min="15404" max="15404" width="6" style="320" customWidth="1"/>
    <col min="15405" max="15405" width="1.5703125" style="320" customWidth="1"/>
    <col min="15406" max="15406" width="6" style="320" customWidth="1"/>
    <col min="15407" max="15407" width="1.5703125" style="320" customWidth="1"/>
    <col min="15408" max="15408" width="6" style="320" customWidth="1"/>
    <col min="15409" max="15409" width="1.5703125" style="320" customWidth="1"/>
    <col min="15410" max="15410" width="6" style="320" customWidth="1"/>
    <col min="15411" max="15411" width="1.5703125" style="320" customWidth="1"/>
    <col min="15412" max="15412" width="6" style="320" customWidth="1"/>
    <col min="15413" max="15414" width="1.5703125" style="320" customWidth="1"/>
    <col min="15415" max="15415" width="4.140625" style="320" customWidth="1"/>
    <col min="15416" max="15416" width="6.140625" style="320" customWidth="1"/>
    <col min="15417" max="15417" width="31" style="320" customWidth="1"/>
    <col min="15418" max="15418" width="9.140625" style="320" customWidth="1"/>
    <col min="15419" max="15419" width="4.42578125" style="320" customWidth="1"/>
    <col min="15420" max="15420" width="1.85546875" style="320" customWidth="1"/>
    <col min="15421" max="15421" width="4.42578125" style="320" customWidth="1"/>
    <col min="15422" max="15422" width="1.42578125" style="320" customWidth="1"/>
    <col min="15423" max="15423" width="4.42578125" style="320" customWidth="1"/>
    <col min="15424" max="15424" width="1.42578125" style="320" customWidth="1"/>
    <col min="15425" max="15425" width="4.42578125" style="320" customWidth="1"/>
    <col min="15426" max="15426" width="1.42578125" style="320" customWidth="1"/>
    <col min="15427" max="15427" width="4.42578125" style="320" customWidth="1"/>
    <col min="15428" max="15428" width="1.42578125" style="320" customWidth="1"/>
    <col min="15429" max="15429" width="4.42578125" style="320" customWidth="1"/>
    <col min="15430" max="15430" width="1.42578125" style="320" customWidth="1"/>
    <col min="15431" max="15431" width="4.42578125" style="320" customWidth="1"/>
    <col min="15432" max="15432" width="1.42578125" style="320" customWidth="1"/>
    <col min="15433" max="15433" width="4.42578125" style="320" customWidth="1"/>
    <col min="15434" max="15434" width="1.42578125" style="320" customWidth="1"/>
    <col min="15435" max="15435" width="4.42578125" style="320" customWidth="1"/>
    <col min="15436" max="15436" width="1.42578125" style="320" customWidth="1"/>
    <col min="15437" max="15437" width="4.42578125" style="320" customWidth="1"/>
    <col min="15438" max="15438" width="1.42578125" style="320" customWidth="1"/>
    <col min="15439" max="15439" width="4.42578125" style="320" customWidth="1"/>
    <col min="15440" max="15440" width="1.42578125" style="320" customWidth="1"/>
    <col min="15441" max="15441" width="4.42578125" style="320" customWidth="1"/>
    <col min="15442" max="15442" width="1.42578125" style="320" customWidth="1"/>
    <col min="15443" max="15443" width="4.42578125" style="320" customWidth="1"/>
    <col min="15444" max="15444" width="1.42578125" style="320" customWidth="1"/>
    <col min="15445" max="15445" width="4.42578125" style="320" customWidth="1"/>
    <col min="15446" max="15446" width="1.42578125" style="320" customWidth="1"/>
    <col min="15447" max="15447" width="4.42578125" style="320" customWidth="1"/>
    <col min="15448" max="15448" width="1.42578125" style="320" customWidth="1"/>
    <col min="15449" max="15449" width="4.42578125" style="320" customWidth="1"/>
    <col min="15450" max="15450" width="1.42578125" style="320" customWidth="1"/>
    <col min="15451" max="15451" width="4.42578125" style="320" customWidth="1"/>
    <col min="15452" max="15452" width="1.42578125" style="320" customWidth="1"/>
    <col min="15453" max="15453" width="4.42578125" style="320" customWidth="1"/>
    <col min="15454" max="15454" width="1.42578125" style="320" customWidth="1"/>
    <col min="15455" max="15455" width="4.42578125" style="320" customWidth="1"/>
    <col min="15456" max="15456" width="1.42578125" style="320" customWidth="1"/>
    <col min="15457" max="15457" width="4.42578125" style="320" customWidth="1"/>
    <col min="15458" max="15458" width="1.42578125" style="320" customWidth="1"/>
    <col min="15459" max="15459" width="4.42578125" style="320" customWidth="1"/>
    <col min="15460" max="15460" width="1.42578125" style="320" customWidth="1"/>
    <col min="15461" max="15461" width="4.42578125" style="320" customWidth="1"/>
    <col min="15462" max="15462" width="1.42578125" style="320" customWidth="1"/>
    <col min="15463" max="15463" width="4.42578125" style="320" customWidth="1"/>
    <col min="15464" max="15464" width="1.42578125" style="320" customWidth="1"/>
    <col min="15465" max="15465" width="4.42578125" style="320" customWidth="1"/>
    <col min="15466" max="15616" width="8" style="320"/>
    <col min="15617" max="15618" width="0" style="320" hidden="1" customWidth="1"/>
    <col min="15619" max="15619" width="7.140625" style="320" customWidth="1"/>
    <col min="15620" max="15620" width="34.42578125" style="320" customWidth="1"/>
    <col min="15621" max="15621" width="8.5703125" style="320" customWidth="1"/>
    <col min="15622" max="15622" width="6.85546875" style="320" customWidth="1"/>
    <col min="15623" max="15623" width="1.5703125" style="320" customWidth="1"/>
    <col min="15624" max="15624" width="6" style="320" customWidth="1"/>
    <col min="15625" max="15625" width="1.5703125" style="320" customWidth="1"/>
    <col min="15626" max="15626" width="6.140625" style="320" customWidth="1"/>
    <col min="15627" max="15627" width="1.5703125" style="320" customWidth="1"/>
    <col min="15628" max="15628" width="6.140625" style="320" customWidth="1"/>
    <col min="15629" max="15629" width="1.5703125" style="320" customWidth="1"/>
    <col min="15630" max="15630" width="6.140625" style="320" customWidth="1"/>
    <col min="15631" max="15631" width="1.5703125" style="320" customWidth="1"/>
    <col min="15632" max="15632" width="6" style="320" customWidth="1"/>
    <col min="15633" max="15633" width="1.5703125" style="320" customWidth="1"/>
    <col min="15634" max="15634" width="6" style="320" customWidth="1"/>
    <col min="15635" max="15635" width="1.5703125" style="320" customWidth="1"/>
    <col min="15636" max="15636" width="6" style="320" customWidth="1"/>
    <col min="15637" max="15637" width="1.5703125" style="320" customWidth="1"/>
    <col min="15638" max="15638" width="6" style="320" customWidth="1"/>
    <col min="15639" max="15639" width="1.5703125" style="320" customWidth="1"/>
    <col min="15640" max="15640" width="6" style="320" customWidth="1"/>
    <col min="15641" max="15641" width="1.5703125" style="320" customWidth="1"/>
    <col min="15642" max="15642" width="6" style="320" customWidth="1"/>
    <col min="15643" max="15643" width="1.5703125" style="320" customWidth="1"/>
    <col min="15644" max="15644" width="6" style="320" customWidth="1"/>
    <col min="15645" max="15645" width="1.5703125" style="320" customWidth="1"/>
    <col min="15646" max="15646" width="6" style="320" customWidth="1"/>
    <col min="15647" max="15647" width="1.5703125" style="320" customWidth="1"/>
    <col min="15648" max="15648" width="6" style="320" customWidth="1"/>
    <col min="15649" max="15649" width="1.5703125" style="320" customWidth="1"/>
    <col min="15650" max="15650" width="6" style="320" customWidth="1"/>
    <col min="15651" max="15651" width="1.5703125" style="320" customWidth="1"/>
    <col min="15652" max="15652" width="6" style="320" customWidth="1"/>
    <col min="15653" max="15653" width="1.5703125" style="320" customWidth="1"/>
    <col min="15654" max="15654" width="6" style="320" customWidth="1"/>
    <col min="15655" max="15655" width="1.5703125" style="320" customWidth="1"/>
    <col min="15656" max="15656" width="6" style="320" customWidth="1"/>
    <col min="15657" max="15657" width="1.5703125" style="320" customWidth="1"/>
    <col min="15658" max="15658" width="6" style="320" customWidth="1"/>
    <col min="15659" max="15659" width="1.5703125" style="320" customWidth="1"/>
    <col min="15660" max="15660" width="6" style="320" customWidth="1"/>
    <col min="15661" max="15661" width="1.5703125" style="320" customWidth="1"/>
    <col min="15662" max="15662" width="6" style="320" customWidth="1"/>
    <col min="15663" max="15663" width="1.5703125" style="320" customWidth="1"/>
    <col min="15664" max="15664" width="6" style="320" customWidth="1"/>
    <col min="15665" max="15665" width="1.5703125" style="320" customWidth="1"/>
    <col min="15666" max="15666" width="6" style="320" customWidth="1"/>
    <col min="15667" max="15667" width="1.5703125" style="320" customWidth="1"/>
    <col min="15668" max="15668" width="6" style="320" customWidth="1"/>
    <col min="15669" max="15670" width="1.5703125" style="320" customWidth="1"/>
    <col min="15671" max="15671" width="4.140625" style="320" customWidth="1"/>
    <col min="15672" max="15672" width="6.140625" style="320" customWidth="1"/>
    <col min="15673" max="15673" width="31" style="320" customWidth="1"/>
    <col min="15674" max="15674" width="9.140625" style="320" customWidth="1"/>
    <col min="15675" max="15675" width="4.42578125" style="320" customWidth="1"/>
    <col min="15676" max="15676" width="1.85546875" style="320" customWidth="1"/>
    <col min="15677" max="15677" width="4.42578125" style="320" customWidth="1"/>
    <col min="15678" max="15678" width="1.42578125" style="320" customWidth="1"/>
    <col min="15679" max="15679" width="4.42578125" style="320" customWidth="1"/>
    <col min="15680" max="15680" width="1.42578125" style="320" customWidth="1"/>
    <col min="15681" max="15681" width="4.42578125" style="320" customWidth="1"/>
    <col min="15682" max="15682" width="1.42578125" style="320" customWidth="1"/>
    <col min="15683" max="15683" width="4.42578125" style="320" customWidth="1"/>
    <col min="15684" max="15684" width="1.42578125" style="320" customWidth="1"/>
    <col min="15685" max="15685" width="4.42578125" style="320" customWidth="1"/>
    <col min="15686" max="15686" width="1.42578125" style="320" customWidth="1"/>
    <col min="15687" max="15687" width="4.42578125" style="320" customWidth="1"/>
    <col min="15688" max="15688" width="1.42578125" style="320" customWidth="1"/>
    <col min="15689" max="15689" width="4.42578125" style="320" customWidth="1"/>
    <col min="15690" max="15690" width="1.42578125" style="320" customWidth="1"/>
    <col min="15691" max="15691" width="4.42578125" style="320" customWidth="1"/>
    <col min="15692" max="15692" width="1.42578125" style="320" customWidth="1"/>
    <col min="15693" max="15693" width="4.42578125" style="320" customWidth="1"/>
    <col min="15694" max="15694" width="1.42578125" style="320" customWidth="1"/>
    <col min="15695" max="15695" width="4.42578125" style="320" customWidth="1"/>
    <col min="15696" max="15696" width="1.42578125" style="320" customWidth="1"/>
    <col min="15697" max="15697" width="4.42578125" style="320" customWidth="1"/>
    <col min="15698" max="15698" width="1.42578125" style="320" customWidth="1"/>
    <col min="15699" max="15699" width="4.42578125" style="320" customWidth="1"/>
    <col min="15700" max="15700" width="1.42578125" style="320" customWidth="1"/>
    <col min="15701" max="15701" width="4.42578125" style="320" customWidth="1"/>
    <col min="15702" max="15702" width="1.42578125" style="320" customWidth="1"/>
    <col min="15703" max="15703" width="4.42578125" style="320" customWidth="1"/>
    <col min="15704" max="15704" width="1.42578125" style="320" customWidth="1"/>
    <col min="15705" max="15705" width="4.42578125" style="320" customWidth="1"/>
    <col min="15706" max="15706" width="1.42578125" style="320" customWidth="1"/>
    <col min="15707" max="15707" width="4.42578125" style="320" customWidth="1"/>
    <col min="15708" max="15708" width="1.42578125" style="320" customWidth="1"/>
    <col min="15709" max="15709" width="4.42578125" style="320" customWidth="1"/>
    <col min="15710" max="15710" width="1.42578125" style="320" customWidth="1"/>
    <col min="15711" max="15711" width="4.42578125" style="320" customWidth="1"/>
    <col min="15712" max="15712" width="1.42578125" style="320" customWidth="1"/>
    <col min="15713" max="15713" width="4.42578125" style="320" customWidth="1"/>
    <col min="15714" max="15714" width="1.42578125" style="320" customWidth="1"/>
    <col min="15715" max="15715" width="4.42578125" style="320" customWidth="1"/>
    <col min="15716" max="15716" width="1.42578125" style="320" customWidth="1"/>
    <col min="15717" max="15717" width="4.42578125" style="320" customWidth="1"/>
    <col min="15718" max="15718" width="1.42578125" style="320" customWidth="1"/>
    <col min="15719" max="15719" width="4.42578125" style="320" customWidth="1"/>
    <col min="15720" max="15720" width="1.42578125" style="320" customWidth="1"/>
    <col min="15721" max="15721" width="4.42578125" style="320" customWidth="1"/>
    <col min="15722" max="15872" width="8" style="320"/>
    <col min="15873" max="15874" width="0" style="320" hidden="1" customWidth="1"/>
    <col min="15875" max="15875" width="7.140625" style="320" customWidth="1"/>
    <col min="15876" max="15876" width="34.42578125" style="320" customWidth="1"/>
    <col min="15877" max="15877" width="8.5703125" style="320" customWidth="1"/>
    <col min="15878" max="15878" width="6.85546875" style="320" customWidth="1"/>
    <col min="15879" max="15879" width="1.5703125" style="320" customWidth="1"/>
    <col min="15880" max="15880" width="6" style="320" customWidth="1"/>
    <col min="15881" max="15881" width="1.5703125" style="320" customWidth="1"/>
    <col min="15882" max="15882" width="6.140625" style="320" customWidth="1"/>
    <col min="15883" max="15883" width="1.5703125" style="320" customWidth="1"/>
    <col min="15884" max="15884" width="6.140625" style="320" customWidth="1"/>
    <col min="15885" max="15885" width="1.5703125" style="320" customWidth="1"/>
    <col min="15886" max="15886" width="6.140625" style="320" customWidth="1"/>
    <col min="15887" max="15887" width="1.5703125" style="320" customWidth="1"/>
    <col min="15888" max="15888" width="6" style="320" customWidth="1"/>
    <col min="15889" max="15889" width="1.5703125" style="320" customWidth="1"/>
    <col min="15890" max="15890" width="6" style="320" customWidth="1"/>
    <col min="15891" max="15891" width="1.5703125" style="320" customWidth="1"/>
    <col min="15892" max="15892" width="6" style="320" customWidth="1"/>
    <col min="15893" max="15893" width="1.5703125" style="320" customWidth="1"/>
    <col min="15894" max="15894" width="6" style="320" customWidth="1"/>
    <col min="15895" max="15895" width="1.5703125" style="320" customWidth="1"/>
    <col min="15896" max="15896" width="6" style="320" customWidth="1"/>
    <col min="15897" max="15897" width="1.5703125" style="320" customWidth="1"/>
    <col min="15898" max="15898" width="6" style="320" customWidth="1"/>
    <col min="15899" max="15899" width="1.5703125" style="320" customWidth="1"/>
    <col min="15900" max="15900" width="6" style="320" customWidth="1"/>
    <col min="15901" max="15901" width="1.5703125" style="320" customWidth="1"/>
    <col min="15902" max="15902" width="6" style="320" customWidth="1"/>
    <col min="15903" max="15903" width="1.5703125" style="320" customWidth="1"/>
    <col min="15904" max="15904" width="6" style="320" customWidth="1"/>
    <col min="15905" max="15905" width="1.5703125" style="320" customWidth="1"/>
    <col min="15906" max="15906" width="6" style="320" customWidth="1"/>
    <col min="15907" max="15907" width="1.5703125" style="320" customWidth="1"/>
    <col min="15908" max="15908" width="6" style="320" customWidth="1"/>
    <col min="15909" max="15909" width="1.5703125" style="320" customWidth="1"/>
    <col min="15910" max="15910" width="6" style="320" customWidth="1"/>
    <col min="15911" max="15911" width="1.5703125" style="320" customWidth="1"/>
    <col min="15912" max="15912" width="6" style="320" customWidth="1"/>
    <col min="15913" max="15913" width="1.5703125" style="320" customWidth="1"/>
    <col min="15914" max="15914" width="6" style="320" customWidth="1"/>
    <col min="15915" max="15915" width="1.5703125" style="320" customWidth="1"/>
    <col min="15916" max="15916" width="6" style="320" customWidth="1"/>
    <col min="15917" max="15917" width="1.5703125" style="320" customWidth="1"/>
    <col min="15918" max="15918" width="6" style="320" customWidth="1"/>
    <col min="15919" max="15919" width="1.5703125" style="320" customWidth="1"/>
    <col min="15920" max="15920" width="6" style="320" customWidth="1"/>
    <col min="15921" max="15921" width="1.5703125" style="320" customWidth="1"/>
    <col min="15922" max="15922" width="6" style="320" customWidth="1"/>
    <col min="15923" max="15923" width="1.5703125" style="320" customWidth="1"/>
    <col min="15924" max="15924" width="6" style="320" customWidth="1"/>
    <col min="15925" max="15926" width="1.5703125" style="320" customWidth="1"/>
    <col min="15927" max="15927" width="4.140625" style="320" customWidth="1"/>
    <col min="15928" max="15928" width="6.140625" style="320" customWidth="1"/>
    <col min="15929" max="15929" width="31" style="320" customWidth="1"/>
    <col min="15930" max="15930" width="9.140625" style="320" customWidth="1"/>
    <col min="15931" max="15931" width="4.42578125" style="320" customWidth="1"/>
    <col min="15932" max="15932" width="1.85546875" style="320" customWidth="1"/>
    <col min="15933" max="15933" width="4.42578125" style="320" customWidth="1"/>
    <col min="15934" max="15934" width="1.42578125" style="320" customWidth="1"/>
    <col min="15935" max="15935" width="4.42578125" style="320" customWidth="1"/>
    <col min="15936" max="15936" width="1.42578125" style="320" customWidth="1"/>
    <col min="15937" max="15937" width="4.42578125" style="320" customWidth="1"/>
    <col min="15938" max="15938" width="1.42578125" style="320" customWidth="1"/>
    <col min="15939" max="15939" width="4.42578125" style="320" customWidth="1"/>
    <col min="15940" max="15940" width="1.42578125" style="320" customWidth="1"/>
    <col min="15941" max="15941" width="4.42578125" style="320" customWidth="1"/>
    <col min="15942" max="15942" width="1.42578125" style="320" customWidth="1"/>
    <col min="15943" max="15943" width="4.42578125" style="320" customWidth="1"/>
    <col min="15944" max="15944" width="1.42578125" style="320" customWidth="1"/>
    <col min="15945" max="15945" width="4.42578125" style="320" customWidth="1"/>
    <col min="15946" max="15946" width="1.42578125" style="320" customWidth="1"/>
    <col min="15947" max="15947" width="4.42578125" style="320" customWidth="1"/>
    <col min="15948" max="15948" width="1.42578125" style="320" customWidth="1"/>
    <col min="15949" max="15949" width="4.42578125" style="320" customWidth="1"/>
    <col min="15950" max="15950" width="1.42578125" style="320" customWidth="1"/>
    <col min="15951" max="15951" width="4.42578125" style="320" customWidth="1"/>
    <col min="15952" max="15952" width="1.42578125" style="320" customWidth="1"/>
    <col min="15953" max="15953" width="4.42578125" style="320" customWidth="1"/>
    <col min="15954" max="15954" width="1.42578125" style="320" customWidth="1"/>
    <col min="15955" max="15955" width="4.42578125" style="320" customWidth="1"/>
    <col min="15956" max="15956" width="1.42578125" style="320" customWidth="1"/>
    <col min="15957" max="15957" width="4.42578125" style="320" customWidth="1"/>
    <col min="15958" max="15958" width="1.42578125" style="320" customWidth="1"/>
    <col min="15959" max="15959" width="4.42578125" style="320" customWidth="1"/>
    <col min="15960" max="15960" width="1.42578125" style="320" customWidth="1"/>
    <col min="15961" max="15961" width="4.42578125" style="320" customWidth="1"/>
    <col min="15962" max="15962" width="1.42578125" style="320" customWidth="1"/>
    <col min="15963" max="15963" width="4.42578125" style="320" customWidth="1"/>
    <col min="15964" max="15964" width="1.42578125" style="320" customWidth="1"/>
    <col min="15965" max="15965" width="4.42578125" style="320" customWidth="1"/>
    <col min="15966" max="15966" width="1.42578125" style="320" customWidth="1"/>
    <col min="15967" max="15967" width="4.42578125" style="320" customWidth="1"/>
    <col min="15968" max="15968" width="1.42578125" style="320" customWidth="1"/>
    <col min="15969" max="15969" width="4.42578125" style="320" customWidth="1"/>
    <col min="15970" max="15970" width="1.42578125" style="320" customWidth="1"/>
    <col min="15971" max="15971" width="4.42578125" style="320" customWidth="1"/>
    <col min="15972" max="15972" width="1.42578125" style="320" customWidth="1"/>
    <col min="15973" max="15973" width="4.42578125" style="320" customWidth="1"/>
    <col min="15974" max="15974" width="1.42578125" style="320" customWidth="1"/>
    <col min="15975" max="15975" width="4.42578125" style="320" customWidth="1"/>
    <col min="15976" max="15976" width="1.42578125" style="320" customWidth="1"/>
    <col min="15977" max="15977" width="4.42578125" style="320" customWidth="1"/>
    <col min="15978" max="16128" width="8" style="320"/>
    <col min="16129" max="16130" width="0" style="320" hidden="1" customWidth="1"/>
    <col min="16131" max="16131" width="7.140625" style="320" customWidth="1"/>
    <col min="16132" max="16132" width="34.42578125" style="320" customWidth="1"/>
    <col min="16133" max="16133" width="8.5703125" style="320" customWidth="1"/>
    <col min="16134" max="16134" width="6.85546875" style="320" customWidth="1"/>
    <col min="16135" max="16135" width="1.5703125" style="320" customWidth="1"/>
    <col min="16136" max="16136" width="6" style="320" customWidth="1"/>
    <col min="16137" max="16137" width="1.5703125" style="320" customWidth="1"/>
    <col min="16138" max="16138" width="6.140625" style="320" customWidth="1"/>
    <col min="16139" max="16139" width="1.5703125" style="320" customWidth="1"/>
    <col min="16140" max="16140" width="6.140625" style="320" customWidth="1"/>
    <col min="16141" max="16141" width="1.5703125" style="320" customWidth="1"/>
    <col min="16142" max="16142" width="6.140625" style="320" customWidth="1"/>
    <col min="16143" max="16143" width="1.5703125" style="320" customWidth="1"/>
    <col min="16144" max="16144" width="6" style="320" customWidth="1"/>
    <col min="16145" max="16145" width="1.5703125" style="320" customWidth="1"/>
    <col min="16146" max="16146" width="6" style="320" customWidth="1"/>
    <col min="16147" max="16147" width="1.5703125" style="320" customWidth="1"/>
    <col min="16148" max="16148" width="6" style="320" customWidth="1"/>
    <col min="16149" max="16149" width="1.5703125" style="320" customWidth="1"/>
    <col min="16150" max="16150" width="6" style="320" customWidth="1"/>
    <col min="16151" max="16151" width="1.5703125" style="320" customWidth="1"/>
    <col min="16152" max="16152" width="6" style="320" customWidth="1"/>
    <col min="16153" max="16153" width="1.5703125" style="320" customWidth="1"/>
    <col min="16154" max="16154" width="6" style="320" customWidth="1"/>
    <col min="16155" max="16155" width="1.5703125" style="320" customWidth="1"/>
    <col min="16156" max="16156" width="6" style="320" customWidth="1"/>
    <col min="16157" max="16157" width="1.5703125" style="320" customWidth="1"/>
    <col min="16158" max="16158" width="6" style="320" customWidth="1"/>
    <col min="16159" max="16159" width="1.5703125" style="320" customWidth="1"/>
    <col min="16160" max="16160" width="6" style="320" customWidth="1"/>
    <col min="16161" max="16161" width="1.5703125" style="320" customWidth="1"/>
    <col min="16162" max="16162" width="6" style="320" customWidth="1"/>
    <col min="16163" max="16163" width="1.5703125" style="320" customWidth="1"/>
    <col min="16164" max="16164" width="6" style="320" customWidth="1"/>
    <col min="16165" max="16165" width="1.5703125" style="320" customWidth="1"/>
    <col min="16166" max="16166" width="6" style="320" customWidth="1"/>
    <col min="16167" max="16167" width="1.5703125" style="320" customWidth="1"/>
    <col min="16168" max="16168" width="6" style="320" customWidth="1"/>
    <col min="16169" max="16169" width="1.5703125" style="320" customWidth="1"/>
    <col min="16170" max="16170" width="6" style="320" customWidth="1"/>
    <col min="16171" max="16171" width="1.5703125" style="320" customWidth="1"/>
    <col min="16172" max="16172" width="6" style="320" customWidth="1"/>
    <col min="16173" max="16173" width="1.5703125" style="320" customWidth="1"/>
    <col min="16174" max="16174" width="6" style="320" customWidth="1"/>
    <col min="16175" max="16175" width="1.5703125" style="320" customWidth="1"/>
    <col min="16176" max="16176" width="6" style="320" customWidth="1"/>
    <col min="16177" max="16177" width="1.5703125" style="320" customWidth="1"/>
    <col min="16178" max="16178" width="6" style="320" customWidth="1"/>
    <col min="16179" max="16179" width="1.5703125" style="320" customWidth="1"/>
    <col min="16180" max="16180" width="6" style="320" customWidth="1"/>
    <col min="16181" max="16182" width="1.5703125" style="320" customWidth="1"/>
    <col min="16183" max="16183" width="4.140625" style="320" customWidth="1"/>
    <col min="16184" max="16184" width="6.140625" style="320" customWidth="1"/>
    <col min="16185" max="16185" width="31" style="320" customWidth="1"/>
    <col min="16186" max="16186" width="9.140625" style="320" customWidth="1"/>
    <col min="16187" max="16187" width="4.42578125" style="320" customWidth="1"/>
    <col min="16188" max="16188" width="1.85546875" style="320" customWidth="1"/>
    <col min="16189" max="16189" width="4.42578125" style="320" customWidth="1"/>
    <col min="16190" max="16190" width="1.42578125" style="320" customWidth="1"/>
    <col min="16191" max="16191" width="4.42578125" style="320" customWidth="1"/>
    <col min="16192" max="16192" width="1.42578125" style="320" customWidth="1"/>
    <col min="16193" max="16193" width="4.42578125" style="320" customWidth="1"/>
    <col min="16194" max="16194" width="1.42578125" style="320" customWidth="1"/>
    <col min="16195" max="16195" width="4.42578125" style="320" customWidth="1"/>
    <col min="16196" max="16196" width="1.42578125" style="320" customWidth="1"/>
    <col min="16197" max="16197" width="4.42578125" style="320" customWidth="1"/>
    <col min="16198" max="16198" width="1.42578125" style="320" customWidth="1"/>
    <col min="16199" max="16199" width="4.42578125" style="320" customWidth="1"/>
    <col min="16200" max="16200" width="1.42578125" style="320" customWidth="1"/>
    <col min="16201" max="16201" width="4.42578125" style="320" customWidth="1"/>
    <col min="16202" max="16202" width="1.42578125" style="320" customWidth="1"/>
    <col min="16203" max="16203" width="4.42578125" style="320" customWidth="1"/>
    <col min="16204" max="16204" width="1.42578125" style="320" customWidth="1"/>
    <col min="16205" max="16205" width="4.42578125" style="320" customWidth="1"/>
    <col min="16206" max="16206" width="1.42578125" style="320" customWidth="1"/>
    <col min="16207" max="16207" width="4.42578125" style="320" customWidth="1"/>
    <col min="16208" max="16208" width="1.42578125" style="320" customWidth="1"/>
    <col min="16209" max="16209" width="4.42578125" style="320" customWidth="1"/>
    <col min="16210" max="16210" width="1.42578125" style="320" customWidth="1"/>
    <col min="16211" max="16211" width="4.42578125" style="320" customWidth="1"/>
    <col min="16212" max="16212" width="1.42578125" style="320" customWidth="1"/>
    <col min="16213" max="16213" width="4.42578125" style="320" customWidth="1"/>
    <col min="16214" max="16214" width="1.42578125" style="320" customWidth="1"/>
    <col min="16215" max="16215" width="4.42578125" style="320" customWidth="1"/>
    <col min="16216" max="16216" width="1.42578125" style="320" customWidth="1"/>
    <col min="16217" max="16217" width="4.42578125" style="320" customWidth="1"/>
    <col min="16218" max="16218" width="1.42578125" style="320" customWidth="1"/>
    <col min="16219" max="16219" width="4.42578125" style="320" customWidth="1"/>
    <col min="16220" max="16220" width="1.42578125" style="320" customWidth="1"/>
    <col min="16221" max="16221" width="4.42578125" style="320" customWidth="1"/>
    <col min="16222" max="16222" width="1.42578125" style="320" customWidth="1"/>
    <col min="16223" max="16223" width="4.42578125" style="320" customWidth="1"/>
    <col min="16224" max="16224" width="1.42578125" style="320" customWidth="1"/>
    <col min="16225" max="16225" width="4.42578125" style="320" customWidth="1"/>
    <col min="16226" max="16226" width="1.42578125" style="320" customWidth="1"/>
    <col min="16227" max="16227" width="4.42578125" style="320" customWidth="1"/>
    <col min="16228" max="16228" width="1.42578125" style="320" customWidth="1"/>
    <col min="16229" max="16229" width="4.42578125" style="320" customWidth="1"/>
    <col min="16230" max="16230" width="1.42578125" style="320" customWidth="1"/>
    <col min="16231" max="16231" width="4.42578125" style="320" customWidth="1"/>
    <col min="16232" max="16232" width="1.42578125" style="320" customWidth="1"/>
    <col min="16233" max="16233" width="4.42578125" style="320" customWidth="1"/>
    <col min="16234" max="16384" width="8" style="320"/>
  </cols>
  <sheetData>
    <row r="1" spans="1:105" s="657" customFormat="1" ht="16.5" customHeight="1" x14ac:dyDescent="0.25">
      <c r="A1" s="584"/>
      <c r="B1" s="308">
        <v>0</v>
      </c>
      <c r="C1" s="309" t="s">
        <v>26</v>
      </c>
      <c r="D1" s="309"/>
      <c r="E1" s="499"/>
      <c r="F1" s="499"/>
      <c r="G1" s="499"/>
      <c r="H1" s="500"/>
      <c r="I1" s="501"/>
      <c r="J1" s="501"/>
      <c r="K1" s="501"/>
      <c r="L1" s="501"/>
      <c r="M1" s="501"/>
      <c r="N1" s="501"/>
      <c r="O1" s="501"/>
      <c r="P1" s="502"/>
      <c r="Q1" s="501"/>
      <c r="R1" s="502"/>
      <c r="S1" s="501"/>
      <c r="T1" s="502"/>
      <c r="U1" s="501"/>
      <c r="V1" s="502"/>
      <c r="W1" s="501"/>
      <c r="X1" s="500"/>
      <c r="Y1" s="501"/>
      <c r="Z1" s="500"/>
      <c r="AA1" s="501"/>
      <c r="AB1" s="500"/>
      <c r="AC1" s="501"/>
      <c r="AD1" s="500"/>
      <c r="AE1" s="501"/>
      <c r="AF1" s="500"/>
      <c r="AG1" s="501"/>
      <c r="AH1" s="500"/>
      <c r="AI1" s="501"/>
      <c r="AJ1" s="502"/>
      <c r="AK1" s="501"/>
      <c r="AL1" s="500"/>
      <c r="AM1" s="501"/>
      <c r="AN1" s="500"/>
      <c r="AO1" s="501"/>
      <c r="AP1" s="501"/>
      <c r="AQ1" s="501"/>
      <c r="AR1" s="501"/>
      <c r="AS1" s="501"/>
      <c r="AT1" s="500"/>
      <c r="AU1" s="501"/>
      <c r="AV1" s="501"/>
      <c r="AW1" s="501"/>
      <c r="AX1" s="500"/>
      <c r="AY1" s="501"/>
      <c r="AZ1" s="500"/>
      <c r="BA1" s="501"/>
      <c r="BB1" s="501"/>
      <c r="BC1" s="350"/>
      <c r="BD1" s="319" t="s">
        <v>291</v>
      </c>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row>
    <row r="2" spans="1:105" ht="6" customHeight="1" x14ac:dyDescent="0.2">
      <c r="E2" s="504"/>
      <c r="F2" s="504"/>
      <c r="G2" s="504"/>
      <c r="H2" s="505"/>
      <c r="I2" s="506"/>
      <c r="J2" s="506"/>
      <c r="K2" s="506"/>
      <c r="L2" s="506"/>
      <c r="M2" s="506"/>
      <c r="N2" s="506"/>
      <c r="O2" s="506"/>
      <c r="P2" s="507"/>
      <c r="Q2" s="506"/>
      <c r="R2" s="507"/>
      <c r="S2" s="506"/>
      <c r="T2" s="507"/>
      <c r="U2" s="506"/>
      <c r="V2" s="507"/>
      <c r="W2" s="506"/>
      <c r="X2" s="508"/>
    </row>
    <row r="3" spans="1:105" s="533" customFormat="1" ht="17.25" customHeight="1" x14ac:dyDescent="0.25">
      <c r="A3" s="447"/>
      <c r="B3" s="447">
        <v>188</v>
      </c>
      <c r="C3" s="509" t="s">
        <v>292</v>
      </c>
      <c r="D3" s="658" t="s">
        <v>293</v>
      </c>
      <c r="E3" s="511"/>
      <c r="F3" s="512"/>
      <c r="G3" s="513"/>
      <c r="H3" s="514"/>
      <c r="I3" s="515"/>
      <c r="J3" s="515"/>
      <c r="K3" s="515"/>
      <c r="L3" s="515"/>
      <c r="M3" s="515"/>
      <c r="N3" s="515"/>
      <c r="O3" s="515"/>
      <c r="P3" s="514"/>
      <c r="Q3" s="515"/>
      <c r="R3" s="514"/>
      <c r="S3" s="515"/>
      <c r="T3" s="514"/>
      <c r="U3" s="515"/>
      <c r="V3" s="514"/>
      <c r="W3" s="513"/>
      <c r="X3" s="514"/>
      <c r="Y3" s="516"/>
      <c r="Z3" s="517"/>
      <c r="AA3" s="516"/>
      <c r="AB3" s="518"/>
      <c r="AC3" s="509" t="s">
        <v>294</v>
      </c>
      <c r="AD3" s="519"/>
      <c r="AE3" s="520"/>
      <c r="AF3" s="519"/>
      <c r="AG3" s="521"/>
      <c r="AH3" s="519"/>
      <c r="AI3" s="513"/>
      <c r="AJ3" s="794" t="s">
        <v>622</v>
      </c>
      <c r="AK3" s="513"/>
      <c r="AL3" s="514"/>
      <c r="AM3" s="513"/>
      <c r="AN3" s="514"/>
      <c r="AO3" s="522"/>
      <c r="AP3" s="522"/>
      <c r="AQ3" s="522"/>
      <c r="AR3" s="522"/>
      <c r="AS3" s="522"/>
      <c r="AT3" s="523"/>
      <c r="AU3" s="523"/>
      <c r="AV3" s="522"/>
      <c r="AW3" s="522"/>
      <c r="AX3" s="523"/>
      <c r="AY3" s="523"/>
      <c r="AZ3" s="523"/>
      <c r="BA3" s="523"/>
      <c r="BB3" s="523"/>
      <c r="BC3" s="659"/>
      <c r="BD3" s="525" t="s">
        <v>296</v>
      </c>
      <c r="BE3" s="660"/>
      <c r="BF3" s="660"/>
      <c r="BG3" s="661"/>
      <c r="BH3" s="661"/>
      <c r="BI3" s="661"/>
      <c r="BJ3" s="661"/>
      <c r="BK3" s="1053"/>
      <c r="BL3" s="1053"/>
      <c r="BM3" s="1053"/>
      <c r="BN3" s="873"/>
      <c r="BO3" s="873"/>
      <c r="BP3" s="873"/>
      <c r="BQ3" s="1053"/>
      <c r="BR3" s="1053"/>
      <c r="BS3" s="1053"/>
      <c r="BT3" s="873"/>
      <c r="BU3" s="873"/>
      <c r="BV3" s="873"/>
      <c r="BW3" s="873"/>
      <c r="BX3" s="873"/>
      <c r="BY3" s="873"/>
      <c r="BZ3" s="873"/>
      <c r="CA3" s="661"/>
      <c r="CB3" s="661"/>
      <c r="CC3" s="661"/>
      <c r="CD3" s="661"/>
      <c r="CE3" s="661"/>
      <c r="CF3" s="661"/>
      <c r="CG3" s="662"/>
      <c r="CH3" s="662"/>
      <c r="CI3" s="662"/>
      <c r="CJ3" s="662"/>
      <c r="CK3" s="661"/>
      <c r="CL3" s="661"/>
      <c r="CM3" s="661"/>
      <c r="CN3" s="661"/>
      <c r="CO3" s="661"/>
      <c r="CP3" s="661"/>
      <c r="CQ3" s="661"/>
      <c r="CR3" s="661"/>
      <c r="CS3" s="661"/>
      <c r="CT3" s="661"/>
      <c r="CU3" s="661"/>
      <c r="CV3" s="661"/>
      <c r="CW3" s="661"/>
      <c r="CX3" s="661"/>
      <c r="CY3" s="661"/>
      <c r="CZ3" s="661"/>
      <c r="DA3" s="661"/>
    </row>
    <row r="4" spans="1:105" ht="5.25" customHeight="1" x14ac:dyDescent="0.2">
      <c r="E4" s="534"/>
      <c r="F4" s="534"/>
      <c r="G4" s="534"/>
      <c r="Y4" s="535"/>
      <c r="Z4" s="508"/>
      <c r="AL4" s="505"/>
      <c r="AM4" s="506"/>
      <c r="BD4" s="493"/>
    </row>
    <row r="5" spans="1:105" s="657" customFormat="1" ht="17.25" customHeight="1" x14ac:dyDescent="0.25">
      <c r="A5" s="584"/>
      <c r="B5" s="308">
        <v>17</v>
      </c>
      <c r="C5" s="1005" t="s">
        <v>623</v>
      </c>
      <c r="D5" s="1005"/>
      <c r="E5" s="1006"/>
      <c r="F5" s="1006"/>
      <c r="G5" s="1006"/>
      <c r="H5" s="1006"/>
      <c r="I5" s="1007"/>
      <c r="J5" s="1007"/>
      <c r="K5" s="1007"/>
      <c r="L5" s="1007"/>
      <c r="M5" s="1007"/>
      <c r="N5" s="1007"/>
      <c r="O5" s="1007"/>
      <c r="P5" s="1007"/>
      <c r="Q5" s="1007"/>
      <c r="R5" s="1007"/>
      <c r="S5" s="1007"/>
      <c r="T5" s="1007"/>
      <c r="U5" s="1007"/>
      <c r="V5" s="1007"/>
      <c r="W5" s="1007"/>
      <c r="X5" s="1006"/>
      <c r="Y5" s="1007"/>
      <c r="Z5" s="1006"/>
      <c r="AA5" s="1007"/>
      <c r="AB5" s="1006"/>
      <c r="AC5" s="1007"/>
      <c r="AD5" s="1006"/>
      <c r="AE5" s="1007"/>
      <c r="AF5" s="1006"/>
      <c r="AG5" s="1007"/>
      <c r="AH5" s="1006"/>
      <c r="AI5" s="1007"/>
      <c r="AJ5" s="1007"/>
      <c r="AK5" s="1007"/>
      <c r="AL5" s="1006"/>
      <c r="AM5" s="1007"/>
      <c r="AN5" s="1006"/>
      <c r="AO5" s="536"/>
      <c r="AP5" s="536"/>
      <c r="AQ5" s="536"/>
      <c r="AR5" s="536"/>
      <c r="AS5" s="536"/>
      <c r="AT5" s="537"/>
      <c r="AU5" s="536"/>
      <c r="AV5" s="536"/>
      <c r="AW5" s="536"/>
      <c r="AX5" s="537"/>
      <c r="AY5" s="536"/>
      <c r="AZ5" s="537"/>
      <c r="BA5" s="536"/>
      <c r="BB5" s="663"/>
      <c r="BC5" s="350"/>
      <c r="BD5" s="538" t="s">
        <v>297</v>
      </c>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row>
    <row r="6" spans="1:105" s="657" customFormat="1" ht="25.5" customHeight="1" x14ac:dyDescent="0.25">
      <c r="A6" s="584"/>
      <c r="B6" s="308"/>
      <c r="E6" s="1054" t="s">
        <v>299</v>
      </c>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4"/>
      <c r="AI6" s="974"/>
      <c r="AJ6" s="1055"/>
      <c r="AK6" s="1056"/>
      <c r="AL6" s="1056"/>
      <c r="AM6" s="1056"/>
      <c r="AN6" s="1056"/>
      <c r="AO6" s="1056"/>
      <c r="AP6" s="1056"/>
      <c r="AQ6" s="1056"/>
      <c r="AR6" s="1056"/>
      <c r="AS6" s="1056"/>
      <c r="AT6" s="1056"/>
      <c r="AU6" s="1056"/>
      <c r="AV6" s="1056"/>
      <c r="AW6" s="1056"/>
      <c r="AX6" s="1056"/>
      <c r="AY6" s="1056"/>
      <c r="AZ6" s="1056"/>
      <c r="BA6" s="1056"/>
      <c r="BB6" s="871"/>
      <c r="BC6" s="664"/>
      <c r="BD6" s="544" t="s">
        <v>624</v>
      </c>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row>
    <row r="7" spans="1:105" s="371" customFormat="1" ht="21.75" customHeight="1" x14ac:dyDescent="0.25">
      <c r="A7" s="362"/>
      <c r="B7" s="363">
        <v>2</v>
      </c>
      <c r="C7" s="365" t="s">
        <v>307</v>
      </c>
      <c r="D7" s="365" t="s">
        <v>308</v>
      </c>
      <c r="E7" s="365" t="s">
        <v>309</v>
      </c>
      <c r="F7" s="367">
        <v>1990</v>
      </c>
      <c r="G7" s="368"/>
      <c r="H7" s="367">
        <v>1995</v>
      </c>
      <c r="I7" s="368"/>
      <c r="J7" s="367">
        <v>1996</v>
      </c>
      <c r="K7" s="368"/>
      <c r="L7" s="367">
        <v>1997</v>
      </c>
      <c r="M7" s="368"/>
      <c r="N7" s="367">
        <v>1998</v>
      </c>
      <c r="O7" s="368"/>
      <c r="P7" s="367">
        <v>1999</v>
      </c>
      <c r="Q7" s="368"/>
      <c r="R7" s="367">
        <v>2000</v>
      </c>
      <c r="S7" s="368"/>
      <c r="T7" s="367">
        <v>2001</v>
      </c>
      <c r="U7" s="369"/>
      <c r="V7" s="367">
        <v>2002</v>
      </c>
      <c r="W7" s="369"/>
      <c r="X7" s="367">
        <v>2003</v>
      </c>
      <c r="Y7" s="369"/>
      <c r="Z7" s="367">
        <v>2004</v>
      </c>
      <c r="AA7" s="369"/>
      <c r="AB7" s="367">
        <v>2005</v>
      </c>
      <c r="AC7" s="369"/>
      <c r="AD7" s="367">
        <v>2006</v>
      </c>
      <c r="AE7" s="369"/>
      <c r="AF7" s="367">
        <v>2007</v>
      </c>
      <c r="AG7" s="369"/>
      <c r="AH7" s="367">
        <v>2008</v>
      </c>
      <c r="AI7" s="370"/>
      <c r="AJ7" s="367">
        <v>2009</v>
      </c>
      <c r="AK7" s="370"/>
      <c r="AL7" s="367">
        <v>2010</v>
      </c>
      <c r="AM7" s="369"/>
      <c r="AN7" s="367">
        <v>2011</v>
      </c>
      <c r="AO7" s="369"/>
      <c r="AP7" s="367">
        <v>2012</v>
      </c>
      <c r="AQ7" s="369"/>
      <c r="AR7" s="367">
        <v>2013</v>
      </c>
      <c r="AS7" s="369"/>
      <c r="AT7" s="367">
        <v>2014</v>
      </c>
      <c r="AU7" s="369"/>
      <c r="AV7" s="367">
        <v>2015</v>
      </c>
      <c r="AW7" s="369"/>
      <c r="AX7" s="367">
        <v>2016</v>
      </c>
      <c r="AY7" s="369"/>
      <c r="AZ7" s="367">
        <v>2017</v>
      </c>
      <c r="BA7" s="369"/>
      <c r="BC7" s="362"/>
      <c r="BD7" s="365" t="s">
        <v>310</v>
      </c>
      <c r="BE7" s="365" t="s">
        <v>311</v>
      </c>
      <c r="BF7" s="365" t="s">
        <v>312</v>
      </c>
      <c r="BG7" s="364">
        <v>1990</v>
      </c>
      <c r="BH7" s="364"/>
      <c r="BI7" s="365">
        <v>1995</v>
      </c>
      <c r="BJ7" s="365"/>
      <c r="BK7" s="365">
        <v>1996</v>
      </c>
      <c r="BL7" s="365"/>
      <c r="BM7" s="365">
        <v>1997</v>
      </c>
      <c r="BN7" s="365"/>
      <c r="BO7" s="365">
        <v>1998</v>
      </c>
      <c r="BP7" s="365"/>
      <c r="BQ7" s="365">
        <v>1999</v>
      </c>
      <c r="BR7" s="365"/>
      <c r="BS7" s="365">
        <v>2000</v>
      </c>
      <c r="BT7" s="365"/>
      <c r="BU7" s="365">
        <v>2001</v>
      </c>
      <c r="BV7" s="365"/>
      <c r="BW7" s="365">
        <v>2002</v>
      </c>
      <c r="BX7" s="365"/>
      <c r="BY7" s="365">
        <v>2003</v>
      </c>
      <c r="BZ7" s="365"/>
      <c r="CA7" s="365">
        <v>2004</v>
      </c>
      <c r="CB7" s="365"/>
      <c r="CC7" s="365">
        <v>2005</v>
      </c>
      <c r="CD7" s="365"/>
      <c r="CE7" s="365">
        <v>2006</v>
      </c>
      <c r="CF7" s="365"/>
      <c r="CG7" s="365">
        <v>2007</v>
      </c>
      <c r="CH7" s="365"/>
      <c r="CI7" s="365">
        <v>2008</v>
      </c>
      <c r="CJ7" s="365"/>
      <c r="CK7" s="365">
        <v>2009</v>
      </c>
      <c r="CL7" s="365"/>
      <c r="CM7" s="365">
        <v>2010</v>
      </c>
      <c r="CN7" s="365"/>
      <c r="CO7" s="365">
        <v>2011</v>
      </c>
      <c r="CP7" s="365"/>
      <c r="CQ7" s="365">
        <v>2012</v>
      </c>
      <c r="CR7" s="365"/>
      <c r="CS7" s="365">
        <v>2013</v>
      </c>
      <c r="CT7" s="365"/>
      <c r="CU7" s="365">
        <v>2014</v>
      </c>
      <c r="CV7" s="365"/>
      <c r="CW7" s="365">
        <v>2015</v>
      </c>
      <c r="CX7" s="365"/>
      <c r="CY7" s="365">
        <v>2016</v>
      </c>
      <c r="CZ7" s="365"/>
      <c r="DA7" s="365">
        <v>2017</v>
      </c>
    </row>
    <row r="8" spans="1:105" s="330" customFormat="1" ht="36" customHeight="1" x14ac:dyDescent="0.2">
      <c r="A8" s="805"/>
      <c r="B8" s="806">
        <v>275</v>
      </c>
      <c r="C8" s="558">
        <v>1</v>
      </c>
      <c r="D8" s="403" t="s">
        <v>231</v>
      </c>
      <c r="E8" s="553" t="s">
        <v>625</v>
      </c>
      <c r="F8" s="405"/>
      <c r="G8" s="404"/>
      <c r="H8" s="405"/>
      <c r="I8" s="404"/>
      <c r="J8" s="405"/>
      <c r="K8" s="404"/>
      <c r="L8" s="405"/>
      <c r="M8" s="404"/>
      <c r="N8" s="405"/>
      <c r="O8" s="404"/>
      <c r="P8" s="405"/>
      <c r="Q8" s="404"/>
      <c r="R8" s="405"/>
      <c r="S8" s="404"/>
      <c r="T8" s="405"/>
      <c r="U8" s="404"/>
      <c r="V8" s="405"/>
      <c r="W8" s="404"/>
      <c r="X8" s="405"/>
      <c r="Y8" s="404"/>
      <c r="Z8" s="405"/>
      <c r="AA8" s="404"/>
      <c r="AB8" s="405"/>
      <c r="AC8" s="404"/>
      <c r="AD8" s="405"/>
      <c r="AE8" s="404"/>
      <c r="AF8" s="405"/>
      <c r="AG8" s="404"/>
      <c r="AH8" s="838">
        <v>529.44708251953125</v>
      </c>
      <c r="AI8" s="841" t="s">
        <v>626</v>
      </c>
      <c r="AJ8" s="838">
        <v>534.25286865234375</v>
      </c>
      <c r="AK8" s="841" t="s">
        <v>626</v>
      </c>
      <c r="AL8" s="838">
        <v>532.13836669921875</v>
      </c>
      <c r="AM8" s="841" t="s">
        <v>322</v>
      </c>
      <c r="AN8" s="838">
        <v>539.524169921875</v>
      </c>
      <c r="AO8" s="841" t="s">
        <v>322</v>
      </c>
      <c r="AP8" s="838">
        <v>543.35260009765625</v>
      </c>
      <c r="AQ8" s="841" t="s">
        <v>322</v>
      </c>
      <c r="AR8" s="838">
        <v>574.63873291015625</v>
      </c>
      <c r="AS8" s="841" t="s">
        <v>322</v>
      </c>
      <c r="AT8" s="838">
        <v>581.02899169921875</v>
      </c>
      <c r="AU8" s="841" t="s">
        <v>626</v>
      </c>
      <c r="AV8" s="838">
        <v>584.81573486328125</v>
      </c>
      <c r="AW8" s="841" t="s">
        <v>322</v>
      </c>
      <c r="AX8" s="838">
        <v>585.23294291608863</v>
      </c>
      <c r="AY8" s="841" t="s">
        <v>626</v>
      </c>
      <c r="AZ8" s="838">
        <v>608.48701088291784</v>
      </c>
      <c r="BA8" s="837" t="s">
        <v>626</v>
      </c>
      <c r="BC8" s="318"/>
      <c r="BD8" s="556">
        <v>1</v>
      </c>
      <c r="BE8" s="666" t="s">
        <v>627</v>
      </c>
      <c r="BF8" s="556" t="s">
        <v>628</v>
      </c>
      <c r="BG8" s="396" t="s">
        <v>320</v>
      </c>
      <c r="BH8" s="399"/>
      <c r="BI8" s="389" t="str">
        <f>IF(OR(ISBLANK(F8),ISBLANK(H8)),"N/A",IF(ABS((H8-F8)/F8)&gt;1,"&gt; 100%","ok"))</f>
        <v>N/A</v>
      </c>
      <c r="BJ8" s="399"/>
      <c r="BK8" s="398" t="str">
        <f>IF(OR(ISBLANK(H8),ISBLANK(J8)),"N/A",IF(ABS((J8-H8)/H8)&gt;0.25,"&gt; 25%","ok"))</f>
        <v>N/A</v>
      </c>
      <c r="BL8" s="398"/>
      <c r="BM8" s="398" t="str">
        <f>IF(OR(ISBLANK(J8),ISBLANK(L8)),"N/A",IF(ABS((L8-J8)/J8)&gt;0.25,"&gt; 25%","ok"))</f>
        <v>N/A</v>
      </c>
      <c r="BN8" s="398"/>
      <c r="BO8" s="398" t="str">
        <f>IF(OR(ISBLANK(L8),ISBLANK(N8)),"N/A",IF(ABS((N8-L8)/L8)&gt;0.25,"&gt; 25%","ok"))</f>
        <v>N/A</v>
      </c>
      <c r="BP8" s="398"/>
      <c r="BQ8" s="398" t="str">
        <f>IF(OR(ISBLANK(N8),ISBLANK(P8)),"N/A",IF(ABS((P8-N8)/N8)&gt;0.25,"&gt; 25%","ok"))</f>
        <v>N/A</v>
      </c>
      <c r="BR8" s="398"/>
      <c r="BS8" s="398" t="str">
        <f>IF(OR(ISBLANK(P8),ISBLANK(R8)),"N/A",IF(ABS((R8-P8)/P8)&gt;0.25,"&gt; 25%","ok"))</f>
        <v>N/A</v>
      </c>
      <c r="BT8" s="398"/>
      <c r="BU8" s="398" t="str">
        <f>IF(OR(ISBLANK(R8),ISBLANK(T8)),"N/A",IF(ABS((T8-R8)/R8)&gt;0.25,"&gt; 25%","ok"))</f>
        <v>N/A</v>
      </c>
      <c r="BV8" s="398"/>
      <c r="BW8" s="398" t="str">
        <f>IF(OR(ISBLANK(T8),ISBLANK(V8)),"N/A",IF(ABS((V8-T8)/T8)&gt;0.25,"&gt; 25%","ok"))</f>
        <v>N/A</v>
      </c>
      <c r="BX8" s="398"/>
      <c r="BY8" s="398" t="str">
        <f>IF(OR(ISBLANK(V8),ISBLANK(X8)),"N/A",IF(ABS((X8-V8)/V8)&gt;0.25,"&gt; 25%","ok"))</f>
        <v>N/A</v>
      </c>
      <c r="BZ8" s="398"/>
      <c r="CA8" s="398" t="str">
        <f>IF(OR(ISBLANK(X8),ISBLANK(Z8)),"N/A",IF(ABS((Z8-X8)/X8)&gt;0.25,"&gt; 25%","ok"))</f>
        <v>N/A</v>
      </c>
      <c r="CB8" s="398"/>
      <c r="CC8" s="398" t="str">
        <f>IF(OR(ISBLANK(Z8),ISBLANK(AB8)),"N/A",IF(ABS((AB8-Z8)/Z8)&gt;0.25,"&gt; 25%","ok"))</f>
        <v>N/A</v>
      </c>
      <c r="CD8" s="398"/>
      <c r="CE8" s="398" t="str">
        <f>IF(OR(ISBLANK(AB8),ISBLANK(AD8)),"N/A",IF(ABS((AD8-AB8)/AB8)&gt;0.25,"&gt; 25%","ok"))</f>
        <v>N/A</v>
      </c>
      <c r="CF8" s="398"/>
      <c r="CG8" s="398" t="str">
        <f>IF(OR(ISBLANK(AD8),ISBLANK(AF8)),"N/A",IF(ABS((AF8-AD8)/AD8)&gt;0.25,"&gt; 25%","ok"))</f>
        <v>N/A</v>
      </c>
      <c r="CH8" s="398"/>
      <c r="CI8" s="398" t="str">
        <f>IF(OR(ISBLANK(AF8),ISBLANK(AH8)),"N/A",IF(ABS((AH8-AF8)/AF8)&gt;0.25,"&gt; 25%","ok"))</f>
        <v>N/A</v>
      </c>
      <c r="CJ8" s="398"/>
      <c r="CK8" s="398" t="str">
        <f>IF(OR(ISBLANK(AH8),ISBLANK(AJ8)),"N/A",IF(ABS((AJ8-AH8)/AH8)&gt;0.25,"&gt; 25%","ok"))</f>
        <v>ok</v>
      </c>
      <c r="CL8" s="398"/>
      <c r="CM8" s="398" t="str">
        <f>IF(OR(ISBLANK(AJ8),ISBLANK(AL8)),"N/A",IF(ABS((AL8-AJ8)/AJ8)&gt;0.25,"&gt; 25%","ok"))</f>
        <v>ok</v>
      </c>
      <c r="CN8" s="398"/>
      <c r="CO8" s="398" t="str">
        <f>IF(OR(ISBLANK(AL8),ISBLANK(AN8)),"N/A",IF(ABS((AN8-AL8)/AL8)&gt;0.25,"&gt; 25%","ok"))</f>
        <v>ok</v>
      </c>
      <c r="CP8" s="398"/>
      <c r="CQ8" s="398" t="str">
        <f>IF(OR(ISBLANK(AN8),ISBLANK(AP8)),"N/A",IF(ABS((AP8-AN8)/AN8)&gt;0.25,"&gt; 25%","ok"))</f>
        <v>ok</v>
      </c>
      <c r="CR8" s="398"/>
      <c r="CS8" s="398" t="str">
        <f>IF(OR(ISBLANK(AP8),ISBLANK(AR8)),"N/A",IF(ABS((AR8-AP8)/AP8)&gt;0.25,"&gt; 25%","ok"))</f>
        <v>ok</v>
      </c>
      <c r="CT8" s="398"/>
      <c r="CU8" s="398" t="str">
        <f>IF(OR(ISBLANK(AR8),ISBLANK(AT8)),"N/A",IF(ABS((AT8-AR8)/AR8)&gt;0.25,"&gt; 25%","ok"))</f>
        <v>ok</v>
      </c>
      <c r="CV8" s="398"/>
      <c r="CW8" s="398" t="str">
        <f>IF(OR(ISBLANK(AT8),ISBLANK(AV8)),"N/A",IF(ABS((AV8-AT8)/AT8)&gt;0.25,"&gt; 25%","ok"))</f>
        <v>ok</v>
      </c>
      <c r="CX8" s="398"/>
      <c r="CY8" s="398" t="str">
        <f>IF(OR(ISBLANK(AV8),ISBLANK(AX8)),"N/A",IF(ABS((AX8-AV8)/AV8)&gt;0.25,"&gt; 25%","ok"))</f>
        <v>ok</v>
      </c>
      <c r="CZ8" s="398"/>
      <c r="DA8" s="398" t="str">
        <f>IF(OR(ISBLANK(AX8),ISBLANK(AZ8)),"N/A",IF(ABS((AZ8-AX8)/AX8)&gt;0.25,"&gt; 25%","ok"))</f>
        <v>ok</v>
      </c>
    </row>
    <row r="9" spans="1:105" s="330" customFormat="1" ht="18.95" customHeight="1" x14ac:dyDescent="0.2">
      <c r="A9" s="307"/>
      <c r="B9" s="375">
        <v>2416</v>
      </c>
      <c r="C9" s="553">
        <v>2</v>
      </c>
      <c r="D9" s="401" t="s">
        <v>629</v>
      </c>
      <c r="E9" s="553" t="s">
        <v>625</v>
      </c>
      <c r="F9" s="405"/>
      <c r="G9" s="404"/>
      <c r="H9" s="405"/>
      <c r="I9" s="404"/>
      <c r="J9" s="405"/>
      <c r="K9" s="404"/>
      <c r="L9" s="405"/>
      <c r="M9" s="404"/>
      <c r="N9" s="405"/>
      <c r="O9" s="404"/>
      <c r="P9" s="405"/>
      <c r="Q9" s="404"/>
      <c r="R9" s="405"/>
      <c r="S9" s="404"/>
      <c r="T9" s="405"/>
      <c r="U9" s="404"/>
      <c r="V9" s="405"/>
      <c r="W9" s="404"/>
      <c r="X9" s="405"/>
      <c r="Y9" s="404"/>
      <c r="Z9" s="405"/>
      <c r="AA9" s="404"/>
      <c r="AB9" s="405"/>
      <c r="AC9" s="404"/>
      <c r="AD9" s="405"/>
      <c r="AE9" s="404"/>
      <c r="AF9" s="405"/>
      <c r="AG9" s="404"/>
      <c r="AH9" s="838">
        <v>254.13461303710938</v>
      </c>
      <c r="AI9" s="841" t="s">
        <v>332</v>
      </c>
      <c r="AJ9" s="838">
        <v>256.44137573242188</v>
      </c>
      <c r="AK9" s="841" t="s">
        <v>332</v>
      </c>
      <c r="AL9" s="838">
        <v>255.42642211914063</v>
      </c>
      <c r="AM9" s="841" t="s">
        <v>332</v>
      </c>
      <c r="AN9" s="838">
        <v>258.97161865234375</v>
      </c>
      <c r="AO9" s="841" t="s">
        <v>332</v>
      </c>
      <c r="AP9" s="838">
        <v>260.80923461914063</v>
      </c>
      <c r="AQ9" s="841" t="s">
        <v>332</v>
      </c>
      <c r="AR9" s="838">
        <v>313.77056884765625</v>
      </c>
      <c r="AS9" s="841" t="s">
        <v>332</v>
      </c>
      <c r="AT9" s="838">
        <v>314.81658935546875</v>
      </c>
      <c r="AU9" s="841" t="s">
        <v>332</v>
      </c>
      <c r="AV9" s="838">
        <v>311.64947509765625</v>
      </c>
      <c r="AW9" s="841" t="s">
        <v>332</v>
      </c>
      <c r="AX9" s="838">
        <v>298.70314766787777</v>
      </c>
      <c r="AY9" s="841" t="s">
        <v>332</v>
      </c>
      <c r="AZ9" s="838">
        <v>319.12383635968229</v>
      </c>
      <c r="BA9" s="837" t="s">
        <v>332</v>
      </c>
      <c r="BC9" s="318"/>
      <c r="BD9" s="556">
        <v>2</v>
      </c>
      <c r="BE9" s="666" t="s">
        <v>630</v>
      </c>
      <c r="BF9" s="556" t="s">
        <v>628</v>
      </c>
      <c r="BG9" s="396" t="s">
        <v>320</v>
      </c>
      <c r="BH9" s="399"/>
      <c r="BI9" s="389" t="str">
        <f>IF(OR(ISBLANK(F9),ISBLANK(H9)),"N/A",IF(ABS((H9-F9)/F9)&gt;1,"&gt; 100%","ok"))</f>
        <v>N/A</v>
      </c>
      <c r="BJ9" s="399"/>
      <c r="BK9" s="398" t="str">
        <f>IF(OR(ISBLANK(H9),ISBLANK(J9)),"N/A",IF(ABS((J9-H9)/H9)&gt;0.25,"&gt; 25%","ok"))</f>
        <v>N/A</v>
      </c>
      <c r="BL9" s="398"/>
      <c r="BM9" s="398" t="str">
        <f>IF(OR(ISBLANK(J9),ISBLANK(L9)),"N/A",IF(ABS((L9-J9)/J9)&gt;0.25,"&gt; 25%","ok"))</f>
        <v>N/A</v>
      </c>
      <c r="BN9" s="398"/>
      <c r="BO9" s="398" t="str">
        <f>IF(OR(ISBLANK(L9),ISBLANK(N9)),"N/A",IF(ABS((N9-L9)/L9)&gt;0.25,"&gt; 25%","ok"))</f>
        <v>N/A</v>
      </c>
      <c r="BP9" s="398"/>
      <c r="BQ9" s="398" t="str">
        <f>IF(OR(ISBLANK(N9),ISBLANK(P9)),"N/A",IF(ABS((P9-N9)/N9)&gt;0.25,"&gt; 25%","ok"))</f>
        <v>N/A</v>
      </c>
      <c r="BR9" s="398"/>
      <c r="BS9" s="398" t="str">
        <f>IF(OR(ISBLANK(P9),ISBLANK(R9)),"N/A",IF(ABS((R9-P9)/P9)&gt;0.25,"&gt; 25%","ok"))</f>
        <v>N/A</v>
      </c>
      <c r="BT9" s="398"/>
      <c r="BU9" s="398" t="str">
        <f>IF(OR(ISBLANK(R9),ISBLANK(T9)),"N/A",IF(ABS((T9-R9)/R9)&gt;0.25,"&gt; 25%","ok"))</f>
        <v>N/A</v>
      </c>
      <c r="BV9" s="398"/>
      <c r="BW9" s="398" t="str">
        <f>IF(OR(ISBLANK(T9),ISBLANK(V9)),"N/A",IF(ABS((V9-T9)/T9)&gt;0.25,"&gt; 25%","ok"))</f>
        <v>N/A</v>
      </c>
      <c r="BX9" s="398"/>
      <c r="BY9" s="398" t="str">
        <f>IF(OR(ISBLANK(V9),ISBLANK(X9)),"N/A",IF(ABS((X9-V9)/V9)&gt;0.25,"&gt; 25%","ok"))</f>
        <v>N/A</v>
      </c>
      <c r="BZ9" s="398"/>
      <c r="CA9" s="398" t="str">
        <f>IF(OR(ISBLANK(X9),ISBLANK(Z9)),"N/A",IF(ABS((Z9-X9)/X9)&gt;0.25,"&gt; 25%","ok"))</f>
        <v>N/A</v>
      </c>
      <c r="CB9" s="398"/>
      <c r="CC9" s="398" t="str">
        <f>IF(OR(ISBLANK(Z9),ISBLANK(AB9)),"N/A",IF(ABS((AB9-Z9)/Z9)&gt;0.25,"&gt; 25%","ok"))</f>
        <v>N/A</v>
      </c>
      <c r="CD9" s="398"/>
      <c r="CE9" s="398" t="str">
        <f>IF(OR(ISBLANK(AB9),ISBLANK(AD9)),"N/A",IF(ABS((AD9-AB9)/AB9)&gt;0.25,"&gt; 25%","ok"))</f>
        <v>N/A</v>
      </c>
      <c r="CF9" s="398"/>
      <c r="CG9" s="398" t="str">
        <f>IF(OR(ISBLANK(AD9),ISBLANK(AF9)),"N/A",IF(ABS((AF9-AD9)/AD9)&gt;0.25,"&gt; 25%","ok"))</f>
        <v>N/A</v>
      </c>
      <c r="CH9" s="398"/>
      <c r="CI9" s="398" t="str">
        <f>IF(OR(ISBLANK(AF9),ISBLANK(AH9)),"N/A",IF(ABS((AH9-AF9)/AF9)&gt;0.25,"&gt; 25%","ok"))</f>
        <v>N/A</v>
      </c>
      <c r="CJ9" s="398"/>
      <c r="CK9" s="398" t="str">
        <f>IF(OR(ISBLANK(AH9),ISBLANK(AJ9)),"N/A",IF(ABS((AJ9-AH9)/AH9)&gt;0.25,"&gt; 25%","ok"))</f>
        <v>ok</v>
      </c>
      <c r="CL9" s="398"/>
      <c r="CM9" s="398" t="str">
        <f>IF(OR(ISBLANK(AJ9),ISBLANK(AL9)),"N/A",IF(ABS((AL9-AJ9)/AJ9)&gt;0.25,"&gt; 25%","ok"))</f>
        <v>ok</v>
      </c>
      <c r="CN9" s="398"/>
      <c r="CO9" s="398" t="str">
        <f>IF(OR(ISBLANK(AL9),ISBLANK(AN9)),"N/A",IF(ABS((AN9-AL9)/AL9)&gt;0.25,"&gt; 25%","ok"))</f>
        <v>ok</v>
      </c>
      <c r="CP9" s="398"/>
      <c r="CQ9" s="398" t="str">
        <f>IF(OR(ISBLANK(AN9),ISBLANK(AP9)),"N/A",IF(ABS((AP9-AN9)/AN9)&gt;0.25,"&gt; 25%","ok"))</f>
        <v>ok</v>
      </c>
      <c r="CR9" s="398"/>
      <c r="CS9" s="398" t="str">
        <f>IF(OR(ISBLANK(AP9),ISBLANK(AR9)),"N/A",IF(ABS((AR9-AP9)/AP9)&gt;0.25,"&gt; 25%","ok"))</f>
        <v>ok</v>
      </c>
      <c r="CT9" s="398"/>
      <c r="CU9" s="398" t="str">
        <f>IF(OR(ISBLANK(AR9),ISBLANK(AT9)),"N/A",IF(ABS((AT9-AR9)/AR9)&gt;0.25,"&gt; 25%","ok"))</f>
        <v>ok</v>
      </c>
      <c r="CV9" s="398"/>
      <c r="CW9" s="398" t="str">
        <f>IF(OR(ISBLANK(AT9),ISBLANK(AV9)),"N/A",IF(ABS((AV9-AT9)/AT9)&gt;0.25,"&gt; 25%","ok"))</f>
        <v>ok</v>
      </c>
      <c r="CX9" s="398"/>
      <c r="CY9" s="398" t="str">
        <f>IF(OR(ISBLANK(AV9),ISBLANK(AX9)),"N/A",IF(ABS((AX9-AV9)/AV9)&gt;0.25,"&gt; 25%","ok"))</f>
        <v>ok</v>
      </c>
      <c r="CZ9" s="398"/>
      <c r="DA9" s="398" t="str">
        <f t="shared" ref="DA9:DA23" si="0">IF(OR(ISBLANK(AX9),ISBLANK(AZ9)),"N/A",IF(ABS((AZ9-AX9)/AX9)&gt;0.25,"&gt; 25%","ok"))</f>
        <v>ok</v>
      </c>
    </row>
    <row r="10" spans="1:105" s="668" customFormat="1" ht="36" customHeight="1" x14ac:dyDescent="0.25">
      <c r="A10" s="667" t="s">
        <v>631</v>
      </c>
      <c r="B10" s="375">
        <v>29</v>
      </c>
      <c r="C10" s="558">
        <v>3</v>
      </c>
      <c r="D10" s="403" t="s">
        <v>632</v>
      </c>
      <c r="E10" s="553" t="s">
        <v>625</v>
      </c>
      <c r="F10" s="405"/>
      <c r="G10" s="404"/>
      <c r="H10" s="405"/>
      <c r="I10" s="404"/>
      <c r="J10" s="405"/>
      <c r="K10" s="404"/>
      <c r="L10" s="405"/>
      <c r="M10" s="404"/>
      <c r="N10" s="405"/>
      <c r="O10" s="404"/>
      <c r="P10" s="405"/>
      <c r="Q10" s="404"/>
      <c r="R10" s="405"/>
      <c r="S10" s="404"/>
      <c r="T10" s="405"/>
      <c r="U10" s="404"/>
      <c r="V10" s="405"/>
      <c r="W10" s="404"/>
      <c r="X10" s="405"/>
      <c r="Y10" s="404"/>
      <c r="Z10" s="405"/>
      <c r="AA10" s="404"/>
      <c r="AB10" s="405"/>
      <c r="AC10" s="404"/>
      <c r="AD10" s="405"/>
      <c r="AE10" s="404"/>
      <c r="AF10" s="405"/>
      <c r="AG10" s="404"/>
      <c r="AH10" s="853">
        <v>275.31246948242188</v>
      </c>
      <c r="AI10" s="854"/>
      <c r="AJ10" s="853">
        <v>277.81149291992188</v>
      </c>
      <c r="AK10" s="854"/>
      <c r="AL10" s="853">
        <v>276.71194458007813</v>
      </c>
      <c r="AM10" s="854"/>
      <c r="AN10" s="853">
        <v>280.55255126953125</v>
      </c>
      <c r="AO10" s="854"/>
      <c r="AP10" s="853">
        <v>282.54336547851563</v>
      </c>
      <c r="AQ10" s="854"/>
      <c r="AR10" s="853">
        <v>260.8681640625</v>
      </c>
      <c r="AS10" s="854"/>
      <c r="AT10" s="853">
        <v>266.21240234375</v>
      </c>
      <c r="AU10" s="854" t="s">
        <v>555</v>
      </c>
      <c r="AV10" s="853">
        <v>273.166259765625</v>
      </c>
      <c r="AW10" s="854" t="s">
        <v>555</v>
      </c>
      <c r="AX10" s="853">
        <v>286.52979524821086</v>
      </c>
      <c r="AY10" s="854" t="s">
        <v>555</v>
      </c>
      <c r="AZ10" s="853">
        <v>289.36317452323556</v>
      </c>
      <c r="BA10" s="855"/>
      <c r="BC10" s="669"/>
      <c r="BD10" s="562">
        <v>3</v>
      </c>
      <c r="BE10" s="670" t="s">
        <v>633</v>
      </c>
      <c r="BF10" s="556" t="s">
        <v>628</v>
      </c>
      <c r="BG10" s="396" t="s">
        <v>320</v>
      </c>
      <c r="BH10" s="399"/>
      <c r="BI10" s="398" t="str">
        <f>IF(OR(ISBLANK(F10),ISBLANK(H10)),"N/A",IF(ABS((H10-F10)/F10)&gt;1,"&gt; 100%","ok"))</f>
        <v>N/A</v>
      </c>
      <c r="BJ10" s="399"/>
      <c r="BK10" s="398" t="str">
        <f>IF(OR(ISBLANK(H10),ISBLANK(J10)),"N/A",IF(ABS((J10-H10)/H10)&gt;0.25,"&gt; 25%","ok"))</f>
        <v>N/A</v>
      </c>
      <c r="BL10" s="398"/>
      <c r="BM10" s="398" t="str">
        <f>IF(OR(ISBLANK(J10),ISBLANK(L10)),"N/A",IF(ABS((L10-J10)/J10)&gt;0.25,"&gt; 25%","ok"))</f>
        <v>N/A</v>
      </c>
      <c r="BN10" s="398"/>
      <c r="BO10" s="398" t="str">
        <f>IF(OR(ISBLANK(L10),ISBLANK(N10)),"N/A",IF(ABS((N10-L10)/L10)&gt;0.25,"&gt; 25%","ok"))</f>
        <v>N/A</v>
      </c>
      <c r="BP10" s="398"/>
      <c r="BQ10" s="398" t="str">
        <f>IF(OR(ISBLANK(N10),ISBLANK(P10)),"N/A",IF(ABS((P10-N10)/N10)&gt;0.25,"&gt; 25%","ok"))</f>
        <v>N/A</v>
      </c>
      <c r="BR10" s="398"/>
      <c r="BS10" s="398" t="str">
        <f>IF(OR(ISBLANK(P10),ISBLANK(R10)),"N/A",IF(ABS((R10-P10)/P10)&gt;0.25,"&gt; 25%","ok"))</f>
        <v>N/A</v>
      </c>
      <c r="BT10" s="398"/>
      <c r="BU10" s="398" t="str">
        <f>IF(OR(ISBLANK(R10),ISBLANK(T10)),"N/A",IF(ABS((T10-R10)/R10)&gt;0.25,"&gt; 25%","ok"))</f>
        <v>N/A</v>
      </c>
      <c r="BV10" s="398"/>
      <c r="BW10" s="398" t="str">
        <f>IF(OR(ISBLANK(T10),ISBLANK(V10)),"N/A",IF(ABS((V10-T10)/T10)&gt;0.25,"&gt; 25%","ok"))</f>
        <v>N/A</v>
      </c>
      <c r="BX10" s="398"/>
      <c r="BY10" s="398" t="str">
        <f>IF(OR(ISBLANK(V10),ISBLANK(X10)),"N/A",IF(ABS((X10-V10)/V10)&gt;0.25,"&gt; 25%","ok"))</f>
        <v>N/A</v>
      </c>
      <c r="BZ10" s="398"/>
      <c r="CA10" s="398" t="str">
        <f>IF(OR(ISBLANK(X10),ISBLANK(Z10)),"N/A",IF(ABS((Z10-X10)/X10)&gt;0.25,"&gt; 25%","ok"))</f>
        <v>N/A</v>
      </c>
      <c r="CB10" s="398"/>
      <c r="CC10" s="398" t="str">
        <f>IF(OR(ISBLANK(Z10),ISBLANK(AB10)),"N/A",IF(ABS((AB10-Z10)/Z10)&gt;0.25,"&gt; 25%","ok"))</f>
        <v>N/A</v>
      </c>
      <c r="CD10" s="398"/>
      <c r="CE10" s="398" t="str">
        <f>IF(OR(ISBLANK(AB10),ISBLANK(AD10)),"N/A",IF(ABS((AD10-AB10)/AB10)&gt;0.25,"&gt; 25%","ok"))</f>
        <v>N/A</v>
      </c>
      <c r="CF10" s="398"/>
      <c r="CG10" s="398" t="str">
        <f>IF(OR(ISBLANK(AD10),ISBLANK(AF10)),"N/A",IF(ABS((AF10-AD10)/AD10)&gt;0.25,"&gt; 25%","ok"))</f>
        <v>N/A</v>
      </c>
      <c r="CH10" s="398"/>
      <c r="CI10" s="398" t="str">
        <f>IF(OR(ISBLANK(AF10),ISBLANK(AH10)),"N/A",IF(ABS((AH10-AF10)/AF10)&gt;0.25,"&gt; 25%","ok"))</f>
        <v>N/A</v>
      </c>
      <c r="CJ10" s="398"/>
      <c r="CK10" s="398" t="str">
        <f>IF(OR(ISBLANK(AH10),ISBLANK(AJ10)),"N/A",IF(ABS((AJ10-AH10)/AH10)&gt;0.25,"&gt; 25%","ok"))</f>
        <v>ok</v>
      </c>
      <c r="CL10" s="398"/>
      <c r="CM10" s="398" t="str">
        <f>IF(OR(ISBLANK(AJ10),ISBLANK(AL10)),"N/A",IF(ABS((AL10-AJ10)/AJ10)&gt;0.25,"&gt; 25%","ok"))</f>
        <v>ok</v>
      </c>
      <c r="CN10" s="398"/>
      <c r="CO10" s="398" t="str">
        <f>IF(OR(ISBLANK(AL10),ISBLANK(AN10)),"N/A",IF(ABS((AN10-AL10)/AL10)&gt;0.25,"&gt; 25%","ok"))</f>
        <v>ok</v>
      </c>
      <c r="CP10" s="398"/>
      <c r="CQ10" s="398" t="str">
        <f>IF(OR(ISBLANK(AN10),ISBLANK(AP10)),"N/A",IF(ABS((AP10-AN10)/AN10)&gt;0.25,"&gt; 25%","ok"))</f>
        <v>ok</v>
      </c>
      <c r="CR10" s="398"/>
      <c r="CS10" s="398" t="str">
        <f>IF(OR(ISBLANK(AP10),ISBLANK(AR10)),"N/A",IF(ABS((AR10-AP10)/AP10)&gt;0.25,"&gt; 25%","ok"))</f>
        <v>ok</v>
      </c>
      <c r="CT10" s="398"/>
      <c r="CU10" s="398" t="str">
        <f>IF(OR(ISBLANK(AR10),ISBLANK(AT10)),"N/A",IF(ABS((AT10-AR10)/AR10)&gt;0.25,"&gt; 25%","ok"))</f>
        <v>ok</v>
      </c>
      <c r="CV10" s="398"/>
      <c r="CW10" s="398" t="str">
        <f>IF(OR(ISBLANK(AT10),ISBLANK(AV10)),"N/A",IF(ABS((AV10-AT10)/AT10)&gt;0.25,"&gt; 25%","ok"))</f>
        <v>ok</v>
      </c>
      <c r="CX10" s="398"/>
      <c r="CY10" s="398" t="str">
        <f>IF(OR(ISBLANK(AV10),ISBLANK(AX10)),"N/A",IF(ABS((AX10-AV10)/AV10)&gt;0.25,"&gt; 25%","ok"))</f>
        <v>ok</v>
      </c>
      <c r="CZ10" s="398"/>
      <c r="DA10" s="398" t="str">
        <f t="shared" si="0"/>
        <v>ok</v>
      </c>
    </row>
    <row r="11" spans="1:105" s="668" customFormat="1" ht="18.95" customHeight="1" x14ac:dyDescent="0.25">
      <c r="A11" s="408"/>
      <c r="B11" s="375">
        <v>5008</v>
      </c>
      <c r="C11" s="671"/>
      <c r="D11" s="672" t="s">
        <v>634</v>
      </c>
      <c r="E11" s="562"/>
      <c r="F11" s="568"/>
      <c r="G11" s="569"/>
      <c r="H11" s="568"/>
      <c r="I11" s="569"/>
      <c r="J11" s="568"/>
      <c r="K11" s="569"/>
      <c r="L11" s="568"/>
      <c r="M11" s="569"/>
      <c r="N11" s="568"/>
      <c r="O11" s="569"/>
      <c r="P11" s="568"/>
      <c r="Q11" s="569"/>
      <c r="R11" s="568"/>
      <c r="S11" s="569"/>
      <c r="T11" s="568"/>
      <c r="U11" s="569"/>
      <c r="V11" s="568"/>
      <c r="W11" s="569"/>
      <c r="X11" s="568"/>
      <c r="Y11" s="569"/>
      <c r="Z11" s="568"/>
      <c r="AA11" s="569"/>
      <c r="AB11" s="568"/>
      <c r="AC11" s="569"/>
      <c r="AD11" s="568"/>
      <c r="AE11" s="569"/>
      <c r="AF11" s="568"/>
      <c r="AG11" s="569"/>
      <c r="AH11" s="829"/>
      <c r="AI11" s="830"/>
      <c r="AJ11" s="829"/>
      <c r="AK11" s="830"/>
      <c r="AL11" s="829"/>
      <c r="AM11" s="830"/>
      <c r="AN11" s="829"/>
      <c r="AO11" s="830"/>
      <c r="AP11" s="829"/>
      <c r="AQ11" s="830"/>
      <c r="AR11" s="829"/>
      <c r="AS11" s="830"/>
      <c r="AT11" s="829"/>
      <c r="AU11" s="830"/>
      <c r="AV11" s="829"/>
      <c r="AW11" s="830"/>
      <c r="AX11" s="829"/>
      <c r="AY11" s="830"/>
      <c r="AZ11" s="829"/>
      <c r="BA11" s="569"/>
      <c r="BC11" s="669"/>
      <c r="BD11" s="671"/>
      <c r="BE11" s="672" t="s">
        <v>635</v>
      </c>
      <c r="BF11" s="562"/>
      <c r="BG11" s="384"/>
      <c r="BH11" s="388"/>
      <c r="BI11" s="389"/>
      <c r="BJ11" s="38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row>
    <row r="12" spans="1:105" s="673" customFormat="1" ht="18.95" customHeight="1" x14ac:dyDescent="0.25">
      <c r="A12" s="362"/>
      <c r="B12" s="375">
        <v>38</v>
      </c>
      <c r="C12" s="378">
        <v>4</v>
      </c>
      <c r="D12" s="580" t="s">
        <v>560</v>
      </c>
      <c r="E12" s="390" t="s">
        <v>625</v>
      </c>
      <c r="F12" s="380"/>
      <c r="G12" s="379"/>
      <c r="H12" s="380"/>
      <c r="I12" s="379"/>
      <c r="J12" s="380"/>
      <c r="K12" s="379"/>
      <c r="L12" s="380"/>
      <c r="M12" s="379"/>
      <c r="N12" s="380"/>
      <c r="O12" s="379"/>
      <c r="P12" s="380"/>
      <c r="Q12" s="379"/>
      <c r="R12" s="380"/>
      <c r="S12" s="379"/>
      <c r="T12" s="380"/>
      <c r="U12" s="379"/>
      <c r="V12" s="380"/>
      <c r="W12" s="379"/>
      <c r="X12" s="380"/>
      <c r="Y12" s="379"/>
      <c r="Z12" s="380"/>
      <c r="AA12" s="379"/>
      <c r="AB12" s="380"/>
      <c r="AC12" s="379"/>
      <c r="AD12" s="380"/>
      <c r="AE12" s="379"/>
      <c r="AF12" s="380"/>
      <c r="AG12" s="379"/>
      <c r="AH12" s="840">
        <v>220.99334716796875</v>
      </c>
      <c r="AI12" s="842" t="s">
        <v>636</v>
      </c>
      <c r="AJ12" s="840">
        <v>222.99929809570313</v>
      </c>
      <c r="AK12" s="842" t="s">
        <v>636</v>
      </c>
      <c r="AL12" s="840">
        <v>222.11668395996094</v>
      </c>
      <c r="AM12" s="842" t="s">
        <v>636</v>
      </c>
      <c r="AN12" s="840">
        <v>225.19955444335938</v>
      </c>
      <c r="AO12" s="842" t="s">
        <v>636</v>
      </c>
      <c r="AP12" s="840">
        <v>226.79754638671875</v>
      </c>
      <c r="AQ12" s="842" t="s">
        <v>636</v>
      </c>
      <c r="AR12" s="840">
        <v>204.23667907714844</v>
      </c>
      <c r="AS12" s="842" t="s">
        <v>563</v>
      </c>
      <c r="AT12" s="840">
        <v>209.03604125976563</v>
      </c>
      <c r="AU12" s="842" t="s">
        <v>563</v>
      </c>
      <c r="AV12" s="840">
        <v>216.33003234863281</v>
      </c>
      <c r="AW12" s="842" t="s">
        <v>563</v>
      </c>
      <c r="AX12" s="840">
        <v>238.96250147259551</v>
      </c>
      <c r="AY12" s="842" t="s">
        <v>584</v>
      </c>
      <c r="AZ12" s="840">
        <v>241.4337245812396</v>
      </c>
      <c r="BA12" s="839" t="s">
        <v>584</v>
      </c>
      <c r="BC12" s="674"/>
      <c r="BD12" s="552">
        <v>4</v>
      </c>
      <c r="BE12" s="675" t="s">
        <v>637</v>
      </c>
      <c r="BF12" s="556" t="s">
        <v>628</v>
      </c>
      <c r="BG12" s="389" t="s">
        <v>320</v>
      </c>
      <c r="BH12" s="388"/>
      <c r="BI12" s="389" t="str">
        <f t="shared" ref="BI12:BI19" si="1">IF(OR(ISBLANK(F12),ISBLANK(H12)),"N/A",IF(ABS((H12-F12)/F12)&gt;1,"&gt; 100%","ok"))</f>
        <v>N/A</v>
      </c>
      <c r="BJ12" s="388"/>
      <c r="BK12" s="398" t="str">
        <f t="shared" ref="BK12:BK19" si="2">IF(OR(ISBLANK(H12),ISBLANK(J12)),"N/A",IF(ABS((J12-H12)/H12)&gt;0.25,"&gt; 25%","ok"))</f>
        <v>N/A</v>
      </c>
      <c r="BL12" s="398"/>
      <c r="BM12" s="398" t="str">
        <f t="shared" ref="BM12:BM19" si="3">IF(OR(ISBLANK(J12),ISBLANK(L12)),"N/A",IF(ABS((L12-J12)/J12)&gt;0.25,"&gt; 25%","ok"))</f>
        <v>N/A</v>
      </c>
      <c r="BN12" s="398"/>
      <c r="BO12" s="398" t="str">
        <f t="shared" ref="BO12:BO19" si="4">IF(OR(ISBLANK(L12),ISBLANK(N12)),"N/A",IF(ABS((N12-L12)/L12)&gt;0.25,"&gt; 25%","ok"))</f>
        <v>N/A</v>
      </c>
      <c r="BP12" s="398"/>
      <c r="BQ12" s="398" t="str">
        <f t="shared" ref="BQ12:BQ19" si="5">IF(OR(ISBLANK(N12),ISBLANK(P12)),"N/A",IF(ABS((P12-N12)/N12)&gt;0.25,"&gt; 25%","ok"))</f>
        <v>N/A</v>
      </c>
      <c r="BR12" s="398"/>
      <c r="BS12" s="398" t="str">
        <f t="shared" ref="BS12:BS19" si="6">IF(OR(ISBLANK(P12),ISBLANK(R12)),"N/A",IF(ABS((R12-P12)/P12)&gt;0.25,"&gt; 25%","ok"))</f>
        <v>N/A</v>
      </c>
      <c r="BT12" s="398"/>
      <c r="BU12" s="398" t="str">
        <f t="shared" ref="BU12:BU19" si="7">IF(OR(ISBLANK(R12),ISBLANK(T12)),"N/A",IF(ABS((T12-R12)/R12)&gt;0.25,"&gt; 25%","ok"))</f>
        <v>N/A</v>
      </c>
      <c r="BV12" s="398"/>
      <c r="BW12" s="398" t="str">
        <f t="shared" ref="BW12:BW19" si="8">IF(OR(ISBLANK(T12),ISBLANK(V12)),"N/A",IF(ABS((V12-T12)/T12)&gt;0.25,"&gt; 25%","ok"))</f>
        <v>N/A</v>
      </c>
      <c r="BX12" s="398"/>
      <c r="BY12" s="398" t="str">
        <f t="shared" ref="BY12:BY19" si="9">IF(OR(ISBLANK(V12),ISBLANK(X12)),"N/A",IF(ABS((X12-V12)/V12)&gt;0.25,"&gt; 25%","ok"))</f>
        <v>N/A</v>
      </c>
      <c r="BZ12" s="398"/>
      <c r="CA12" s="398" t="str">
        <f t="shared" ref="CA12:CA19" si="10">IF(OR(ISBLANK(X12),ISBLANK(Z12)),"N/A",IF(ABS((Z12-X12)/X12)&gt;0.25,"&gt; 25%","ok"))</f>
        <v>N/A</v>
      </c>
      <c r="CB12" s="398"/>
      <c r="CC12" s="398" t="str">
        <f t="shared" ref="CC12:CC19" si="11">IF(OR(ISBLANK(Z12),ISBLANK(AB12)),"N/A",IF(ABS((AB12-Z12)/Z12)&gt;0.25,"&gt; 25%","ok"))</f>
        <v>N/A</v>
      </c>
      <c r="CD12" s="398"/>
      <c r="CE12" s="398" t="str">
        <f t="shared" ref="CE12:CE19" si="12">IF(OR(ISBLANK(AB12),ISBLANK(AD12)),"N/A",IF(ABS((AD12-AB12)/AB12)&gt;0.25,"&gt; 25%","ok"))</f>
        <v>N/A</v>
      </c>
      <c r="CF12" s="398"/>
      <c r="CG12" s="398" t="str">
        <f t="shared" ref="CG12:CG19" si="13">IF(OR(ISBLANK(AD12),ISBLANK(AF12)),"N/A",IF(ABS((AF12-AD12)/AD12)&gt;0.25,"&gt; 25%","ok"))</f>
        <v>N/A</v>
      </c>
      <c r="CH12" s="398"/>
      <c r="CI12" s="398" t="str">
        <f t="shared" ref="CI12:CI18" si="14">IF(OR(ISBLANK(AF12),ISBLANK(AH12)),"N/A",IF(ABS((AH12-AF12)/AF12)&gt;0.25,"&gt; 25%","ok"))</f>
        <v>N/A</v>
      </c>
      <c r="CJ12" s="398"/>
      <c r="CK12" s="398" t="str">
        <f t="shared" ref="CK12:CK18" si="15">IF(OR(ISBLANK(AH12),ISBLANK(AJ12)),"N/A",IF(ABS((AJ12-AH12)/AH12)&gt;0.25,"&gt; 25%","ok"))</f>
        <v>ok</v>
      </c>
      <c r="CL12" s="398"/>
      <c r="CM12" s="398" t="str">
        <f t="shared" ref="CM12:CM18" si="16">IF(OR(ISBLANK(AJ12),ISBLANK(AL12)),"N/A",IF(ABS((AL12-AJ12)/AJ12)&gt;0.25,"&gt; 25%","ok"))</f>
        <v>ok</v>
      </c>
      <c r="CN12" s="398"/>
      <c r="CO12" s="398" t="str">
        <f t="shared" ref="CO12:CO18" si="17">IF(OR(ISBLANK(AL12),ISBLANK(AN12)),"N/A",IF(ABS((AN12-AL12)/AL12)&gt;0.25,"&gt; 25%","ok"))</f>
        <v>ok</v>
      </c>
      <c r="CP12" s="398"/>
      <c r="CQ12" s="398" t="str">
        <f t="shared" ref="CQ12:CQ18" si="18">IF(OR(ISBLANK(AN12),ISBLANK(AP12)),"N/A",IF(ABS((AP12-AN12)/AN12)&gt;0.25,"&gt; 25%","ok"))</f>
        <v>ok</v>
      </c>
      <c r="CR12" s="398"/>
      <c r="CS12" s="398" t="str">
        <f t="shared" ref="CS12:CS18" si="19">IF(OR(ISBLANK(AP12),ISBLANK(AR12)),"N/A",IF(ABS((AR12-AP12)/AP12)&gt;0.25,"&gt; 25%","ok"))</f>
        <v>ok</v>
      </c>
      <c r="CT12" s="398"/>
      <c r="CU12" s="398" t="str">
        <f t="shared" ref="CU12:CU18" si="20">IF(OR(ISBLANK(AR12),ISBLANK(AT12)),"N/A",IF(ABS((AT12-AR12)/AR12)&gt;0.25,"&gt; 25%","ok"))</f>
        <v>ok</v>
      </c>
      <c r="CV12" s="398"/>
      <c r="CW12" s="398" t="str">
        <f t="shared" ref="CW12:CW18" si="21">IF(OR(ISBLANK(AT12),ISBLANK(AV12)),"N/A",IF(ABS((AV12-AT12)/AT12)&gt;0.25,"&gt; 25%","ok"))</f>
        <v>ok</v>
      </c>
      <c r="CX12" s="398"/>
      <c r="CY12" s="398" t="str">
        <f t="shared" ref="CY12:CY18" si="22">IF(OR(ISBLANK(AV12),ISBLANK(AX12)),"N/A",IF(ABS((AX12-AV12)/AV12)&gt;0.25,"&gt; 25%","ok"))</f>
        <v>ok</v>
      </c>
      <c r="CZ12" s="398"/>
      <c r="DA12" s="398" t="str">
        <f t="shared" si="0"/>
        <v>ok</v>
      </c>
    </row>
    <row r="13" spans="1:105" ht="24.75" customHeight="1" x14ac:dyDescent="0.2">
      <c r="B13" s="375">
        <v>81</v>
      </c>
      <c r="C13" s="553">
        <v>5</v>
      </c>
      <c r="D13" s="580" t="s">
        <v>562</v>
      </c>
      <c r="E13" s="390" t="s">
        <v>625</v>
      </c>
      <c r="F13" s="393"/>
      <c r="G13" s="392"/>
      <c r="H13" s="393"/>
      <c r="I13" s="392"/>
      <c r="J13" s="393"/>
      <c r="K13" s="392"/>
      <c r="L13" s="393"/>
      <c r="M13" s="392"/>
      <c r="N13" s="393"/>
      <c r="O13" s="392"/>
      <c r="P13" s="393"/>
      <c r="Q13" s="392"/>
      <c r="R13" s="393"/>
      <c r="S13" s="392"/>
      <c r="T13" s="393"/>
      <c r="U13" s="392"/>
      <c r="V13" s="393"/>
      <c r="W13" s="392"/>
      <c r="X13" s="393"/>
      <c r="Y13" s="392"/>
      <c r="Z13" s="393"/>
      <c r="AA13" s="392"/>
      <c r="AB13" s="393"/>
      <c r="AC13" s="392"/>
      <c r="AD13" s="393"/>
      <c r="AE13" s="392"/>
      <c r="AF13" s="393"/>
      <c r="AG13" s="392"/>
      <c r="AH13" s="831"/>
      <c r="AI13" s="832"/>
      <c r="AJ13" s="831"/>
      <c r="AK13" s="832"/>
      <c r="AL13" s="831"/>
      <c r="AM13" s="832"/>
      <c r="AN13" s="831"/>
      <c r="AO13" s="832"/>
      <c r="AP13" s="831"/>
      <c r="AQ13" s="832"/>
      <c r="AR13" s="831"/>
      <c r="AS13" s="832"/>
      <c r="AT13" s="831"/>
      <c r="AU13" s="832"/>
      <c r="AV13" s="831"/>
      <c r="AW13" s="832"/>
      <c r="AX13" s="831"/>
      <c r="AY13" s="832"/>
      <c r="AZ13" s="831"/>
      <c r="BA13" s="392"/>
      <c r="BD13" s="556">
        <v>5</v>
      </c>
      <c r="BE13" s="676" t="s">
        <v>564</v>
      </c>
      <c r="BF13" s="556" t="s">
        <v>628</v>
      </c>
      <c r="BG13" s="396" t="s">
        <v>320</v>
      </c>
      <c r="BH13" s="399"/>
      <c r="BI13" s="389" t="str">
        <f t="shared" si="1"/>
        <v>N/A</v>
      </c>
      <c r="BJ13" s="399"/>
      <c r="BK13" s="398" t="str">
        <f t="shared" si="2"/>
        <v>N/A</v>
      </c>
      <c r="BL13" s="398"/>
      <c r="BM13" s="398" t="str">
        <f t="shared" si="3"/>
        <v>N/A</v>
      </c>
      <c r="BN13" s="398"/>
      <c r="BO13" s="398" t="str">
        <f t="shared" si="4"/>
        <v>N/A</v>
      </c>
      <c r="BP13" s="398"/>
      <c r="BQ13" s="398" t="str">
        <f t="shared" si="5"/>
        <v>N/A</v>
      </c>
      <c r="BR13" s="398"/>
      <c r="BS13" s="398" t="str">
        <f t="shared" si="6"/>
        <v>N/A</v>
      </c>
      <c r="BT13" s="398"/>
      <c r="BU13" s="398" t="str">
        <f t="shared" si="7"/>
        <v>N/A</v>
      </c>
      <c r="BV13" s="398"/>
      <c r="BW13" s="398" t="str">
        <f t="shared" si="8"/>
        <v>N/A</v>
      </c>
      <c r="BX13" s="398"/>
      <c r="BY13" s="398" t="str">
        <f t="shared" si="9"/>
        <v>N/A</v>
      </c>
      <c r="BZ13" s="398"/>
      <c r="CA13" s="398" t="str">
        <f t="shared" si="10"/>
        <v>N/A</v>
      </c>
      <c r="CB13" s="398"/>
      <c r="CC13" s="398" t="str">
        <f t="shared" si="11"/>
        <v>N/A</v>
      </c>
      <c r="CD13" s="398"/>
      <c r="CE13" s="398" t="str">
        <f t="shared" si="12"/>
        <v>N/A</v>
      </c>
      <c r="CF13" s="398"/>
      <c r="CG13" s="398" t="str">
        <f t="shared" si="13"/>
        <v>N/A</v>
      </c>
      <c r="CH13" s="398"/>
      <c r="CI13" s="398" t="str">
        <f t="shared" si="14"/>
        <v>N/A</v>
      </c>
      <c r="CJ13" s="398"/>
      <c r="CK13" s="398" t="str">
        <f t="shared" si="15"/>
        <v>N/A</v>
      </c>
      <c r="CL13" s="398"/>
      <c r="CM13" s="398" t="str">
        <f t="shared" si="16"/>
        <v>N/A</v>
      </c>
      <c r="CN13" s="398"/>
      <c r="CO13" s="398" t="str">
        <f t="shared" si="17"/>
        <v>N/A</v>
      </c>
      <c r="CP13" s="398"/>
      <c r="CQ13" s="398" t="str">
        <f t="shared" si="18"/>
        <v>N/A</v>
      </c>
      <c r="CR13" s="398"/>
      <c r="CS13" s="398" t="str">
        <f t="shared" si="19"/>
        <v>N/A</v>
      </c>
      <c r="CT13" s="398"/>
      <c r="CU13" s="398" t="str">
        <f t="shared" si="20"/>
        <v>N/A</v>
      </c>
      <c r="CV13" s="398"/>
      <c r="CW13" s="398" t="str">
        <f t="shared" si="21"/>
        <v>N/A</v>
      </c>
      <c r="CX13" s="398"/>
      <c r="CY13" s="398" t="str">
        <f t="shared" si="22"/>
        <v>N/A</v>
      </c>
      <c r="CZ13" s="398"/>
      <c r="DA13" s="398" t="str">
        <f t="shared" si="0"/>
        <v>N/A</v>
      </c>
    </row>
    <row r="14" spans="1:105" ht="24.75" customHeight="1" x14ac:dyDescent="0.2">
      <c r="B14" s="375">
        <v>42</v>
      </c>
      <c r="C14" s="553">
        <v>6</v>
      </c>
      <c r="D14" s="580" t="s">
        <v>567</v>
      </c>
      <c r="E14" s="390" t="s">
        <v>625</v>
      </c>
      <c r="F14" s="393"/>
      <c r="G14" s="392"/>
      <c r="H14" s="393"/>
      <c r="I14" s="392"/>
      <c r="J14" s="393"/>
      <c r="K14" s="392"/>
      <c r="L14" s="393"/>
      <c r="M14" s="392"/>
      <c r="N14" s="393"/>
      <c r="O14" s="392"/>
      <c r="P14" s="393"/>
      <c r="Q14" s="392"/>
      <c r="R14" s="393"/>
      <c r="S14" s="392"/>
      <c r="T14" s="393"/>
      <c r="U14" s="392"/>
      <c r="V14" s="393"/>
      <c r="W14" s="392"/>
      <c r="X14" s="393"/>
      <c r="Y14" s="392"/>
      <c r="Z14" s="393"/>
      <c r="AA14" s="392"/>
      <c r="AB14" s="393"/>
      <c r="AC14" s="392"/>
      <c r="AD14" s="393"/>
      <c r="AE14" s="392"/>
      <c r="AF14" s="393"/>
      <c r="AG14" s="392"/>
      <c r="AH14" s="831"/>
      <c r="AI14" s="832"/>
      <c r="AJ14" s="831"/>
      <c r="AK14" s="832"/>
      <c r="AL14" s="831"/>
      <c r="AM14" s="832"/>
      <c r="AN14" s="831"/>
      <c r="AO14" s="832"/>
      <c r="AP14" s="831"/>
      <c r="AQ14" s="832"/>
      <c r="AR14" s="831"/>
      <c r="AS14" s="832"/>
      <c r="AT14" s="831"/>
      <c r="AU14" s="832"/>
      <c r="AV14" s="831"/>
      <c r="AW14" s="832"/>
      <c r="AX14" s="831"/>
      <c r="AY14" s="832"/>
      <c r="AZ14" s="831"/>
      <c r="BA14" s="392"/>
      <c r="BD14" s="556">
        <v>6</v>
      </c>
      <c r="BE14" s="676" t="s">
        <v>568</v>
      </c>
      <c r="BF14" s="556" t="s">
        <v>628</v>
      </c>
      <c r="BG14" s="396"/>
      <c r="BH14" s="399"/>
      <c r="BI14" s="389" t="str">
        <f t="shared" si="1"/>
        <v>N/A</v>
      </c>
      <c r="BJ14" s="399"/>
      <c r="BK14" s="398" t="str">
        <f t="shared" si="2"/>
        <v>N/A</v>
      </c>
      <c r="BL14" s="398"/>
      <c r="BM14" s="398" t="str">
        <f t="shared" si="3"/>
        <v>N/A</v>
      </c>
      <c r="BN14" s="398"/>
      <c r="BO14" s="398" t="str">
        <f t="shared" si="4"/>
        <v>N/A</v>
      </c>
      <c r="BP14" s="398"/>
      <c r="BQ14" s="398" t="str">
        <f t="shared" si="5"/>
        <v>N/A</v>
      </c>
      <c r="BR14" s="398"/>
      <c r="BS14" s="398" t="str">
        <f t="shared" si="6"/>
        <v>N/A</v>
      </c>
      <c r="BT14" s="398"/>
      <c r="BU14" s="398" t="str">
        <f t="shared" si="7"/>
        <v>N/A</v>
      </c>
      <c r="BV14" s="398"/>
      <c r="BW14" s="398" t="str">
        <f t="shared" si="8"/>
        <v>N/A</v>
      </c>
      <c r="BX14" s="398"/>
      <c r="BY14" s="398" t="str">
        <f t="shared" si="9"/>
        <v>N/A</v>
      </c>
      <c r="BZ14" s="398"/>
      <c r="CA14" s="398" t="str">
        <f t="shared" si="10"/>
        <v>N/A</v>
      </c>
      <c r="CB14" s="398"/>
      <c r="CC14" s="398" t="str">
        <f t="shared" si="11"/>
        <v>N/A</v>
      </c>
      <c r="CD14" s="398"/>
      <c r="CE14" s="398" t="str">
        <f t="shared" si="12"/>
        <v>N/A</v>
      </c>
      <c r="CF14" s="398"/>
      <c r="CG14" s="398" t="str">
        <f t="shared" si="13"/>
        <v>N/A</v>
      </c>
      <c r="CH14" s="398"/>
      <c r="CI14" s="398" t="str">
        <f t="shared" si="14"/>
        <v>N/A</v>
      </c>
      <c r="CJ14" s="398"/>
      <c r="CK14" s="398" t="str">
        <f t="shared" si="15"/>
        <v>N/A</v>
      </c>
      <c r="CL14" s="398"/>
      <c r="CM14" s="398" t="str">
        <f t="shared" si="16"/>
        <v>N/A</v>
      </c>
      <c r="CN14" s="398"/>
      <c r="CO14" s="398" t="str">
        <f t="shared" si="17"/>
        <v>N/A</v>
      </c>
      <c r="CP14" s="398"/>
      <c r="CQ14" s="398" t="str">
        <f t="shared" si="18"/>
        <v>N/A</v>
      </c>
      <c r="CR14" s="398"/>
      <c r="CS14" s="398" t="str">
        <f t="shared" si="19"/>
        <v>N/A</v>
      </c>
      <c r="CT14" s="398"/>
      <c r="CU14" s="398" t="str">
        <f t="shared" si="20"/>
        <v>N/A</v>
      </c>
      <c r="CV14" s="398"/>
      <c r="CW14" s="398" t="str">
        <f t="shared" si="21"/>
        <v>N/A</v>
      </c>
      <c r="CX14" s="398"/>
      <c r="CY14" s="398" t="str">
        <f t="shared" si="22"/>
        <v>N/A</v>
      </c>
      <c r="CZ14" s="398"/>
      <c r="DA14" s="398" t="str">
        <f>IF(OR(ISBLANK(AX14),ISBLANK(AZ14)),"N/A",IF(ABS((AZ14-AX14)/AX14)&gt;0.25,"&gt; 25%","ok"))</f>
        <v>N/A</v>
      </c>
    </row>
    <row r="15" spans="1:105" ht="18.95" customHeight="1" x14ac:dyDescent="0.2">
      <c r="B15" s="375">
        <v>33</v>
      </c>
      <c r="C15" s="553">
        <v>7</v>
      </c>
      <c r="D15" s="677" t="s">
        <v>569</v>
      </c>
      <c r="E15" s="390" t="s">
        <v>625</v>
      </c>
      <c r="F15" s="393"/>
      <c r="G15" s="392"/>
      <c r="H15" s="393"/>
      <c r="I15" s="392"/>
      <c r="J15" s="393"/>
      <c r="K15" s="392"/>
      <c r="L15" s="393"/>
      <c r="M15" s="392"/>
      <c r="N15" s="393"/>
      <c r="O15" s="392"/>
      <c r="P15" s="393"/>
      <c r="Q15" s="392"/>
      <c r="R15" s="393"/>
      <c r="S15" s="392"/>
      <c r="T15" s="393"/>
      <c r="U15" s="392"/>
      <c r="V15" s="393"/>
      <c r="W15" s="392"/>
      <c r="X15" s="393"/>
      <c r="Y15" s="392"/>
      <c r="Z15" s="393"/>
      <c r="AA15" s="392"/>
      <c r="AB15" s="393"/>
      <c r="AC15" s="392"/>
      <c r="AD15" s="393"/>
      <c r="AE15" s="392"/>
      <c r="AF15" s="393"/>
      <c r="AG15" s="392"/>
      <c r="AH15" s="831"/>
      <c r="AI15" s="832"/>
      <c r="AJ15" s="831"/>
      <c r="AK15" s="832"/>
      <c r="AL15" s="831"/>
      <c r="AM15" s="832"/>
      <c r="AN15" s="831"/>
      <c r="AO15" s="832"/>
      <c r="AP15" s="831"/>
      <c r="AQ15" s="832"/>
      <c r="AR15" s="831"/>
      <c r="AS15" s="832"/>
      <c r="AT15" s="831"/>
      <c r="AU15" s="832"/>
      <c r="AV15" s="831"/>
      <c r="AW15" s="832"/>
      <c r="AX15" s="831"/>
      <c r="AY15" s="832"/>
      <c r="AZ15" s="831"/>
      <c r="BA15" s="392"/>
      <c r="BD15" s="556">
        <v>7</v>
      </c>
      <c r="BE15" s="676" t="s">
        <v>570</v>
      </c>
      <c r="BF15" s="556" t="s">
        <v>628</v>
      </c>
      <c r="BG15" s="396" t="s">
        <v>320</v>
      </c>
      <c r="BH15" s="399"/>
      <c r="BI15" s="389" t="str">
        <f t="shared" si="1"/>
        <v>N/A</v>
      </c>
      <c r="BJ15" s="399"/>
      <c r="BK15" s="398" t="str">
        <f t="shared" si="2"/>
        <v>N/A</v>
      </c>
      <c r="BL15" s="398"/>
      <c r="BM15" s="398" t="str">
        <f t="shared" si="3"/>
        <v>N/A</v>
      </c>
      <c r="BN15" s="398"/>
      <c r="BO15" s="398" t="str">
        <f t="shared" si="4"/>
        <v>N/A</v>
      </c>
      <c r="BP15" s="398"/>
      <c r="BQ15" s="398" t="str">
        <f t="shared" si="5"/>
        <v>N/A</v>
      </c>
      <c r="BR15" s="398"/>
      <c r="BS15" s="398" t="str">
        <f t="shared" si="6"/>
        <v>N/A</v>
      </c>
      <c r="BT15" s="398"/>
      <c r="BU15" s="398" t="str">
        <f t="shared" si="7"/>
        <v>N/A</v>
      </c>
      <c r="BV15" s="398"/>
      <c r="BW15" s="398" t="str">
        <f t="shared" si="8"/>
        <v>N/A</v>
      </c>
      <c r="BX15" s="398"/>
      <c r="BY15" s="398" t="str">
        <f t="shared" si="9"/>
        <v>N/A</v>
      </c>
      <c r="BZ15" s="398"/>
      <c r="CA15" s="398" t="str">
        <f t="shared" si="10"/>
        <v>N/A</v>
      </c>
      <c r="CB15" s="398"/>
      <c r="CC15" s="398" t="str">
        <f t="shared" si="11"/>
        <v>N/A</v>
      </c>
      <c r="CD15" s="398"/>
      <c r="CE15" s="398" t="str">
        <f t="shared" si="12"/>
        <v>N/A</v>
      </c>
      <c r="CF15" s="398"/>
      <c r="CG15" s="398" t="str">
        <f t="shared" si="13"/>
        <v>N/A</v>
      </c>
      <c r="CH15" s="398"/>
      <c r="CI15" s="398" t="str">
        <f>IF(OR(ISBLANK(AF15),ISBLANK(AH19)),"N/A",IF(ABS((AH19-AF15)/AF15)&gt;0.25,"&gt; 25%","ok"))</f>
        <v>N/A</v>
      </c>
      <c r="CJ15" s="398"/>
      <c r="CK15" s="398" t="str">
        <f>IF(OR(ISBLANK(AH19),ISBLANK(AJ19)),"N/A",IF(ABS((AJ19-AH19)/AH19)&gt;0.25,"&gt; 25%","ok"))</f>
        <v>ok</v>
      </c>
      <c r="CL15" s="398"/>
      <c r="CM15" s="398" t="str">
        <f>IF(OR(ISBLANK(AJ19),ISBLANK(AL19)),"N/A",IF(ABS((AL19-AJ19)/AJ19)&gt;0.25,"&gt; 25%","ok"))</f>
        <v>ok</v>
      </c>
      <c r="CN15" s="398"/>
      <c r="CO15" s="398" t="str">
        <f>IF(OR(ISBLANK(AL19),ISBLANK(AN19)),"N/A",IF(ABS((AN19-AL19)/AL19)&gt;0.25,"&gt; 25%","ok"))</f>
        <v>ok</v>
      </c>
      <c r="CP15" s="398"/>
      <c r="CQ15" s="398" t="str">
        <f>IF(OR(ISBLANK(AN19),ISBLANK(AP19)),"N/A",IF(ABS((AP19-AN19)/AN19)&gt;0.25,"&gt; 25%","ok"))</f>
        <v>ok</v>
      </c>
      <c r="CR15" s="398"/>
      <c r="CS15" s="398" t="str">
        <f>IF(OR(ISBLANK(AP19),ISBLANK(AR19)),"N/A",IF(ABS((AR19-AP19)/AP19)&gt;0.25,"&gt; 25%","ok"))</f>
        <v>ok</v>
      </c>
      <c r="CT15" s="398"/>
      <c r="CU15" s="398" t="str">
        <f>IF(OR(ISBLANK(AR19),ISBLANK(AT19)),"N/A",IF(ABS((AT19-AR19)/AR19)&gt;0.25,"&gt; 25%","ok"))</f>
        <v>ok</v>
      </c>
      <c r="CV15" s="398"/>
      <c r="CW15" s="398" t="str">
        <f>IF(OR(ISBLANK(AT19),ISBLANK(AV19)),"N/A",IF(ABS((AV19-AT19)/AT19)&gt;0.25,"&gt; 25%","ok"))</f>
        <v>ok</v>
      </c>
      <c r="CX15" s="398"/>
      <c r="CY15" s="398" t="str">
        <f>IF(OR(ISBLANK(AV19),ISBLANK(AX19)),"N/A",IF(ABS((AX19-AV19)/AV19)&gt;0.25,"&gt; 25%","ok"))</f>
        <v>ok</v>
      </c>
      <c r="CZ15" s="398"/>
      <c r="DA15" s="398" t="str">
        <f>IF(OR(ISBLANK(AX19),ISBLANK(AZ19)),"N/A",IF(ABS((AZ19-AX19)/AX19)&gt;0.25,"&gt; 25%","ok"))</f>
        <v>ok</v>
      </c>
    </row>
    <row r="16" spans="1:105" ht="41.1" customHeight="1" x14ac:dyDescent="0.2">
      <c r="B16" s="375">
        <v>44</v>
      </c>
      <c r="C16" s="378">
        <v>8</v>
      </c>
      <c r="D16" s="678" t="s">
        <v>571</v>
      </c>
      <c r="E16" s="390" t="s">
        <v>625</v>
      </c>
      <c r="F16" s="393"/>
      <c r="G16" s="392"/>
      <c r="H16" s="393"/>
      <c r="I16" s="392"/>
      <c r="J16" s="393"/>
      <c r="K16" s="392"/>
      <c r="L16" s="393"/>
      <c r="M16" s="392"/>
      <c r="N16" s="393"/>
      <c r="O16" s="392"/>
      <c r="P16" s="393"/>
      <c r="Q16" s="392"/>
      <c r="R16" s="393"/>
      <c r="S16" s="392"/>
      <c r="T16" s="393"/>
      <c r="U16" s="392"/>
      <c r="V16" s="393"/>
      <c r="W16" s="392"/>
      <c r="X16" s="393"/>
      <c r="Y16" s="392"/>
      <c r="Z16" s="393"/>
      <c r="AA16" s="392"/>
      <c r="AB16" s="393"/>
      <c r="AC16" s="392"/>
      <c r="AD16" s="393"/>
      <c r="AE16" s="392"/>
      <c r="AF16" s="393"/>
      <c r="AG16" s="392"/>
      <c r="AH16" s="831"/>
      <c r="AI16" s="832"/>
      <c r="AJ16" s="831"/>
      <c r="AK16" s="832"/>
      <c r="AL16" s="831"/>
      <c r="AM16" s="832"/>
      <c r="AN16" s="831"/>
      <c r="AO16" s="832"/>
      <c r="AP16" s="831"/>
      <c r="AQ16" s="832"/>
      <c r="AR16" s="831"/>
      <c r="AS16" s="832"/>
      <c r="AT16" s="831"/>
      <c r="AU16" s="832"/>
      <c r="AV16" s="831"/>
      <c r="AW16" s="832"/>
      <c r="AX16" s="831"/>
      <c r="AY16" s="832"/>
      <c r="AZ16" s="831"/>
      <c r="BA16" s="392"/>
      <c r="BD16" s="552">
        <v>8</v>
      </c>
      <c r="BE16" s="679" t="s">
        <v>638</v>
      </c>
      <c r="BF16" s="556" t="s">
        <v>628</v>
      </c>
      <c r="BG16" s="396"/>
      <c r="BH16" s="399"/>
      <c r="BI16" s="389" t="str">
        <f t="shared" si="1"/>
        <v>N/A</v>
      </c>
      <c r="BJ16" s="399"/>
      <c r="BK16" s="398" t="str">
        <f t="shared" si="2"/>
        <v>N/A</v>
      </c>
      <c r="BL16" s="398"/>
      <c r="BM16" s="398" t="str">
        <f t="shared" si="3"/>
        <v>N/A</v>
      </c>
      <c r="BN16" s="398"/>
      <c r="BO16" s="398" t="str">
        <f t="shared" si="4"/>
        <v>N/A</v>
      </c>
      <c r="BP16" s="398"/>
      <c r="BQ16" s="398" t="str">
        <f t="shared" si="5"/>
        <v>N/A</v>
      </c>
      <c r="BR16" s="398"/>
      <c r="BS16" s="398" t="str">
        <f t="shared" si="6"/>
        <v>N/A</v>
      </c>
      <c r="BT16" s="398"/>
      <c r="BU16" s="398" t="str">
        <f t="shared" si="7"/>
        <v>N/A</v>
      </c>
      <c r="BV16" s="398"/>
      <c r="BW16" s="398" t="str">
        <f t="shared" si="8"/>
        <v>N/A</v>
      </c>
      <c r="BX16" s="398"/>
      <c r="BY16" s="398" t="str">
        <f t="shared" si="9"/>
        <v>N/A</v>
      </c>
      <c r="BZ16" s="398"/>
      <c r="CA16" s="398" t="str">
        <f t="shared" si="10"/>
        <v>N/A</v>
      </c>
      <c r="CB16" s="398"/>
      <c r="CC16" s="398" t="str">
        <f t="shared" si="11"/>
        <v>N/A</v>
      </c>
      <c r="CD16" s="398"/>
      <c r="CE16" s="398" t="str">
        <f t="shared" si="12"/>
        <v>N/A</v>
      </c>
      <c r="CF16" s="398"/>
      <c r="CG16" s="398" t="str">
        <f t="shared" si="13"/>
        <v>N/A</v>
      </c>
      <c r="CH16" s="398"/>
      <c r="CI16" s="398" t="str">
        <f t="shared" si="14"/>
        <v>N/A</v>
      </c>
      <c r="CJ16" s="398"/>
      <c r="CK16" s="398" t="str">
        <f t="shared" si="15"/>
        <v>N/A</v>
      </c>
      <c r="CL16" s="398"/>
      <c r="CM16" s="398" t="str">
        <f t="shared" si="16"/>
        <v>N/A</v>
      </c>
      <c r="CN16" s="398"/>
      <c r="CO16" s="398" t="str">
        <f t="shared" si="17"/>
        <v>N/A</v>
      </c>
      <c r="CP16" s="398"/>
      <c r="CQ16" s="398" t="str">
        <f t="shared" si="18"/>
        <v>N/A</v>
      </c>
      <c r="CR16" s="398"/>
      <c r="CS16" s="398" t="str">
        <f t="shared" si="19"/>
        <v>N/A</v>
      </c>
      <c r="CT16" s="398"/>
      <c r="CU16" s="398" t="str">
        <f t="shared" si="20"/>
        <v>N/A</v>
      </c>
      <c r="CV16" s="398"/>
      <c r="CW16" s="398" t="str">
        <f t="shared" si="21"/>
        <v>N/A</v>
      </c>
      <c r="CX16" s="398"/>
      <c r="CY16" s="398" t="str">
        <f t="shared" si="22"/>
        <v>N/A</v>
      </c>
      <c r="CZ16" s="398"/>
      <c r="DA16" s="398" t="str">
        <f>IF(OR(ISBLANK(AX16),ISBLANK(AZ16)),"N/A",IF(ABS((AZ16-AX16)/AX16)&gt;0.25,"&gt; 25%","ok"))</f>
        <v>N/A</v>
      </c>
    </row>
    <row r="17" spans="1:105" ht="24" customHeight="1" x14ac:dyDescent="0.2">
      <c r="B17" s="375">
        <v>82</v>
      </c>
      <c r="C17" s="378">
        <v>9</v>
      </c>
      <c r="D17" s="680" t="s">
        <v>639</v>
      </c>
      <c r="E17" s="390" t="s">
        <v>625</v>
      </c>
      <c r="F17" s="393"/>
      <c r="G17" s="392"/>
      <c r="H17" s="393"/>
      <c r="I17" s="392"/>
      <c r="J17" s="393"/>
      <c r="K17" s="392"/>
      <c r="L17" s="393"/>
      <c r="M17" s="392"/>
      <c r="N17" s="393"/>
      <c r="O17" s="392"/>
      <c r="P17" s="393"/>
      <c r="Q17" s="392"/>
      <c r="R17" s="393"/>
      <c r="S17" s="392"/>
      <c r="T17" s="393"/>
      <c r="U17" s="392"/>
      <c r="V17" s="393"/>
      <c r="W17" s="392"/>
      <c r="X17" s="393"/>
      <c r="Y17" s="392"/>
      <c r="Z17" s="393"/>
      <c r="AA17" s="392"/>
      <c r="AB17" s="393"/>
      <c r="AC17" s="392"/>
      <c r="AD17" s="393"/>
      <c r="AE17" s="392"/>
      <c r="AF17" s="393"/>
      <c r="AG17" s="392"/>
      <c r="AH17" s="831"/>
      <c r="AI17" s="832"/>
      <c r="AJ17" s="831"/>
      <c r="AK17" s="832"/>
      <c r="AL17" s="831"/>
      <c r="AM17" s="832"/>
      <c r="AN17" s="831"/>
      <c r="AO17" s="832"/>
      <c r="AP17" s="831"/>
      <c r="AQ17" s="832"/>
      <c r="AR17" s="831"/>
      <c r="AS17" s="832"/>
      <c r="AT17" s="831"/>
      <c r="AU17" s="832"/>
      <c r="AV17" s="831"/>
      <c r="AW17" s="832"/>
      <c r="AX17" s="831"/>
      <c r="AY17" s="832"/>
      <c r="AZ17" s="831"/>
      <c r="BA17" s="392"/>
      <c r="BD17" s="552">
        <v>9</v>
      </c>
      <c r="BE17" s="681" t="s">
        <v>640</v>
      </c>
      <c r="BF17" s="556" t="s">
        <v>628</v>
      </c>
      <c r="BG17" s="396" t="s">
        <v>320</v>
      </c>
      <c r="BH17" s="399"/>
      <c r="BI17" s="389" t="str">
        <f t="shared" si="1"/>
        <v>N/A</v>
      </c>
      <c r="BJ17" s="399"/>
      <c r="BK17" s="398" t="str">
        <f t="shared" si="2"/>
        <v>N/A</v>
      </c>
      <c r="BL17" s="398"/>
      <c r="BM17" s="398" t="str">
        <f t="shared" si="3"/>
        <v>N/A</v>
      </c>
      <c r="BN17" s="398"/>
      <c r="BO17" s="398" t="str">
        <f t="shared" si="4"/>
        <v>N/A</v>
      </c>
      <c r="BP17" s="398"/>
      <c r="BQ17" s="398" t="str">
        <f t="shared" si="5"/>
        <v>N/A</v>
      </c>
      <c r="BR17" s="398"/>
      <c r="BS17" s="398" t="str">
        <f t="shared" si="6"/>
        <v>N/A</v>
      </c>
      <c r="BT17" s="398"/>
      <c r="BU17" s="398" t="str">
        <f t="shared" si="7"/>
        <v>N/A</v>
      </c>
      <c r="BV17" s="398"/>
      <c r="BW17" s="398" t="str">
        <f t="shared" si="8"/>
        <v>N/A</v>
      </c>
      <c r="BX17" s="398"/>
      <c r="BY17" s="398" t="str">
        <f t="shared" si="9"/>
        <v>N/A</v>
      </c>
      <c r="BZ17" s="398"/>
      <c r="CA17" s="398" t="str">
        <f t="shared" si="10"/>
        <v>N/A</v>
      </c>
      <c r="CB17" s="398"/>
      <c r="CC17" s="398" t="str">
        <f t="shared" si="11"/>
        <v>N/A</v>
      </c>
      <c r="CD17" s="398"/>
      <c r="CE17" s="398" t="str">
        <f t="shared" si="12"/>
        <v>N/A</v>
      </c>
      <c r="CF17" s="398"/>
      <c r="CG17" s="398" t="str">
        <f t="shared" si="13"/>
        <v>N/A</v>
      </c>
      <c r="CH17" s="398"/>
      <c r="CI17" s="398" t="str">
        <f t="shared" si="14"/>
        <v>N/A</v>
      </c>
      <c r="CJ17" s="398"/>
      <c r="CK17" s="398" t="str">
        <f t="shared" si="15"/>
        <v>N/A</v>
      </c>
      <c r="CL17" s="398"/>
      <c r="CM17" s="398" t="str">
        <f t="shared" si="16"/>
        <v>N/A</v>
      </c>
      <c r="CN17" s="398"/>
      <c r="CO17" s="398" t="str">
        <f t="shared" si="17"/>
        <v>N/A</v>
      </c>
      <c r="CP17" s="398"/>
      <c r="CQ17" s="398" t="str">
        <f t="shared" si="18"/>
        <v>N/A</v>
      </c>
      <c r="CR17" s="398"/>
      <c r="CS17" s="398" t="str">
        <f t="shared" si="19"/>
        <v>N/A</v>
      </c>
      <c r="CT17" s="398"/>
      <c r="CU17" s="398" t="str">
        <f t="shared" si="20"/>
        <v>N/A</v>
      </c>
      <c r="CV17" s="398"/>
      <c r="CW17" s="398" t="str">
        <f t="shared" si="21"/>
        <v>N/A</v>
      </c>
      <c r="CX17" s="398"/>
      <c r="CY17" s="398" t="str">
        <f t="shared" si="22"/>
        <v>N/A</v>
      </c>
      <c r="CZ17" s="398"/>
      <c r="DA17" s="398" t="str">
        <f t="shared" si="0"/>
        <v>N/A</v>
      </c>
    </row>
    <row r="18" spans="1:105" ht="18.95" customHeight="1" x14ac:dyDescent="0.2">
      <c r="B18" s="375">
        <v>46</v>
      </c>
      <c r="C18" s="378">
        <v>10</v>
      </c>
      <c r="D18" s="677" t="s">
        <v>575</v>
      </c>
      <c r="E18" s="390" t="s">
        <v>625</v>
      </c>
      <c r="F18" s="413"/>
      <c r="G18" s="414"/>
      <c r="H18" s="413"/>
      <c r="I18" s="414"/>
      <c r="J18" s="413"/>
      <c r="K18" s="414"/>
      <c r="L18" s="413"/>
      <c r="M18" s="414"/>
      <c r="N18" s="413"/>
      <c r="O18" s="414"/>
      <c r="P18" s="413"/>
      <c r="Q18" s="414"/>
      <c r="R18" s="413"/>
      <c r="S18" s="414"/>
      <c r="T18" s="413"/>
      <c r="U18" s="414"/>
      <c r="V18" s="413"/>
      <c r="W18" s="414"/>
      <c r="X18" s="413"/>
      <c r="Y18" s="414"/>
      <c r="Z18" s="413"/>
      <c r="AA18" s="414"/>
      <c r="AB18" s="413"/>
      <c r="AC18" s="414"/>
      <c r="AD18" s="413"/>
      <c r="AE18" s="414"/>
      <c r="AF18" s="413"/>
      <c r="AG18" s="414"/>
      <c r="AH18" s="833"/>
      <c r="AI18" s="834"/>
      <c r="AJ18" s="833"/>
      <c r="AK18" s="834"/>
      <c r="AL18" s="833"/>
      <c r="AM18" s="834"/>
      <c r="AN18" s="833"/>
      <c r="AO18" s="834"/>
      <c r="AP18" s="833"/>
      <c r="AQ18" s="834"/>
      <c r="AR18" s="833"/>
      <c r="AS18" s="834"/>
      <c r="AT18" s="833"/>
      <c r="AU18" s="834"/>
      <c r="AV18" s="833"/>
      <c r="AW18" s="834"/>
      <c r="AX18" s="833"/>
      <c r="AY18" s="834"/>
      <c r="AZ18" s="833"/>
      <c r="BA18" s="414"/>
      <c r="BD18" s="552">
        <v>10</v>
      </c>
      <c r="BE18" s="675" t="s">
        <v>576</v>
      </c>
      <c r="BF18" s="556" t="s">
        <v>628</v>
      </c>
      <c r="BG18" s="409"/>
      <c r="BH18" s="410"/>
      <c r="BI18" s="389" t="str">
        <f t="shared" si="1"/>
        <v>N/A</v>
      </c>
      <c r="BJ18" s="399"/>
      <c r="BK18" s="398" t="str">
        <f t="shared" si="2"/>
        <v>N/A</v>
      </c>
      <c r="BL18" s="398"/>
      <c r="BM18" s="398" t="str">
        <f t="shared" si="3"/>
        <v>N/A</v>
      </c>
      <c r="BN18" s="398"/>
      <c r="BO18" s="398" t="str">
        <f t="shared" si="4"/>
        <v>N/A</v>
      </c>
      <c r="BP18" s="398"/>
      <c r="BQ18" s="398" t="str">
        <f t="shared" si="5"/>
        <v>N/A</v>
      </c>
      <c r="BR18" s="398"/>
      <c r="BS18" s="398" t="str">
        <f t="shared" si="6"/>
        <v>N/A</v>
      </c>
      <c r="BT18" s="398"/>
      <c r="BU18" s="398" t="str">
        <f t="shared" si="7"/>
        <v>N/A</v>
      </c>
      <c r="BV18" s="398"/>
      <c r="BW18" s="398" t="str">
        <f t="shared" si="8"/>
        <v>N/A</v>
      </c>
      <c r="BX18" s="398"/>
      <c r="BY18" s="398" t="str">
        <f t="shared" si="9"/>
        <v>N/A</v>
      </c>
      <c r="BZ18" s="398"/>
      <c r="CA18" s="398" t="str">
        <f t="shared" si="10"/>
        <v>N/A</v>
      </c>
      <c r="CB18" s="398"/>
      <c r="CC18" s="398" t="str">
        <f t="shared" si="11"/>
        <v>N/A</v>
      </c>
      <c r="CD18" s="398"/>
      <c r="CE18" s="398" t="str">
        <f t="shared" si="12"/>
        <v>N/A</v>
      </c>
      <c r="CF18" s="398"/>
      <c r="CG18" s="398" t="str">
        <f t="shared" si="13"/>
        <v>N/A</v>
      </c>
      <c r="CH18" s="398"/>
      <c r="CI18" s="398" t="str">
        <f t="shared" si="14"/>
        <v>N/A</v>
      </c>
      <c r="CJ18" s="398"/>
      <c r="CK18" s="398" t="str">
        <f t="shared" si="15"/>
        <v>N/A</v>
      </c>
      <c r="CL18" s="398"/>
      <c r="CM18" s="398" t="str">
        <f t="shared" si="16"/>
        <v>N/A</v>
      </c>
      <c r="CN18" s="398"/>
      <c r="CO18" s="398" t="str">
        <f t="shared" si="17"/>
        <v>N/A</v>
      </c>
      <c r="CP18" s="398"/>
      <c r="CQ18" s="398" t="str">
        <f t="shared" si="18"/>
        <v>N/A</v>
      </c>
      <c r="CR18" s="398"/>
      <c r="CS18" s="398" t="str">
        <f t="shared" si="19"/>
        <v>N/A</v>
      </c>
      <c r="CT18" s="398"/>
      <c r="CU18" s="398" t="str">
        <f t="shared" si="20"/>
        <v>N/A</v>
      </c>
      <c r="CV18" s="398"/>
      <c r="CW18" s="398" t="str">
        <f t="shared" si="21"/>
        <v>N/A</v>
      </c>
      <c r="CX18" s="398"/>
      <c r="CY18" s="398" t="str">
        <f t="shared" si="22"/>
        <v>N/A</v>
      </c>
      <c r="CZ18" s="398"/>
      <c r="DA18" s="398" t="str">
        <f>IF(OR(ISBLANK(AX18),ISBLANK(AZ18)),"N/A",IF(ABS((AZ18-AX18)/AX18)&gt;0.25,"&gt; 25%","ok"))</f>
        <v>N/A</v>
      </c>
    </row>
    <row r="19" spans="1:105" ht="18.95" customHeight="1" x14ac:dyDescent="0.2">
      <c r="B19" s="375">
        <v>48</v>
      </c>
      <c r="C19" s="553">
        <v>11</v>
      </c>
      <c r="D19" s="682" t="s">
        <v>577</v>
      </c>
      <c r="E19" s="390" t="s">
        <v>625</v>
      </c>
      <c r="F19" s="413"/>
      <c r="G19" s="414"/>
      <c r="H19" s="413"/>
      <c r="I19" s="414"/>
      <c r="J19" s="413"/>
      <c r="K19" s="414"/>
      <c r="L19" s="413"/>
      <c r="M19" s="414"/>
      <c r="N19" s="413"/>
      <c r="O19" s="414"/>
      <c r="P19" s="413"/>
      <c r="Q19" s="414"/>
      <c r="R19" s="413"/>
      <c r="S19" s="414"/>
      <c r="T19" s="413"/>
      <c r="U19" s="414"/>
      <c r="V19" s="413"/>
      <c r="W19" s="414"/>
      <c r="X19" s="413"/>
      <c r="Y19" s="414"/>
      <c r="Z19" s="413"/>
      <c r="AA19" s="414"/>
      <c r="AB19" s="413"/>
      <c r="AC19" s="414"/>
      <c r="AD19" s="413"/>
      <c r="AE19" s="414"/>
      <c r="AF19" s="413"/>
      <c r="AG19" s="414"/>
      <c r="AH19" s="838">
        <v>54.319156646728516</v>
      </c>
      <c r="AI19" s="841" t="s">
        <v>584</v>
      </c>
      <c r="AJ19" s="838">
        <v>54.81220817565918</v>
      </c>
      <c r="AK19" s="841" t="s">
        <v>584</v>
      </c>
      <c r="AL19" s="838">
        <v>54.595267295837402</v>
      </c>
      <c r="AM19" s="841" t="s">
        <v>584</v>
      </c>
      <c r="AN19" s="838">
        <v>55.353024482727051</v>
      </c>
      <c r="AO19" s="841" t="s">
        <v>584</v>
      </c>
      <c r="AP19" s="838">
        <v>55.745802879333496</v>
      </c>
      <c r="AQ19" s="841" t="s">
        <v>584</v>
      </c>
      <c r="AR19" s="838">
        <v>56.627146179066258</v>
      </c>
      <c r="AS19" s="841" t="s">
        <v>584</v>
      </c>
      <c r="AT19" s="838">
        <v>57.184287938726158</v>
      </c>
      <c r="AU19" s="841" t="s">
        <v>584</v>
      </c>
      <c r="AV19" s="838">
        <v>56.846125362685299</v>
      </c>
      <c r="AW19" s="841" t="s">
        <v>584</v>
      </c>
      <c r="AX19" s="838">
        <v>47.567293775615362</v>
      </c>
      <c r="AY19" s="841" t="s">
        <v>584</v>
      </c>
      <c r="AZ19" s="838">
        <v>47.929449941995941</v>
      </c>
      <c r="BA19" s="837" t="s">
        <v>584</v>
      </c>
      <c r="BD19" s="556">
        <v>11</v>
      </c>
      <c r="BE19" s="683" t="s">
        <v>578</v>
      </c>
      <c r="BF19" s="556" t="s">
        <v>628</v>
      </c>
      <c r="BG19" s="409" t="s">
        <v>320</v>
      </c>
      <c r="BH19" s="410"/>
      <c r="BI19" s="389" t="str">
        <f t="shared" si="1"/>
        <v>N/A</v>
      </c>
      <c r="BJ19" s="410"/>
      <c r="BK19" s="398" t="str">
        <f t="shared" si="2"/>
        <v>N/A</v>
      </c>
      <c r="BL19" s="398"/>
      <c r="BM19" s="398" t="str">
        <f t="shared" si="3"/>
        <v>N/A</v>
      </c>
      <c r="BN19" s="398"/>
      <c r="BO19" s="398" t="str">
        <f t="shared" si="4"/>
        <v>N/A</v>
      </c>
      <c r="BP19" s="398"/>
      <c r="BQ19" s="398" t="str">
        <f t="shared" si="5"/>
        <v>N/A</v>
      </c>
      <c r="BR19" s="398"/>
      <c r="BS19" s="398" t="str">
        <f t="shared" si="6"/>
        <v>N/A</v>
      </c>
      <c r="BT19" s="398"/>
      <c r="BU19" s="398" t="str">
        <f t="shared" si="7"/>
        <v>N/A</v>
      </c>
      <c r="BV19" s="398"/>
      <c r="BW19" s="398" t="str">
        <f t="shared" si="8"/>
        <v>N/A</v>
      </c>
      <c r="BX19" s="398"/>
      <c r="BY19" s="398" t="str">
        <f t="shared" si="9"/>
        <v>N/A</v>
      </c>
      <c r="BZ19" s="398"/>
      <c r="CA19" s="398" t="str">
        <f t="shared" si="10"/>
        <v>N/A</v>
      </c>
      <c r="CB19" s="398"/>
      <c r="CC19" s="398" t="str">
        <f t="shared" si="11"/>
        <v>N/A</v>
      </c>
      <c r="CD19" s="398"/>
      <c r="CE19" s="398" t="str">
        <f t="shared" si="12"/>
        <v>N/A</v>
      </c>
      <c r="CF19" s="398"/>
      <c r="CG19" s="398" t="str">
        <f t="shared" si="13"/>
        <v>N/A</v>
      </c>
      <c r="CH19" s="398"/>
      <c r="CI19" s="398" t="str">
        <f>IF(OR(ISBLANK(AF19),ISBLANK(#REF!)),"N/A",IF(ABS((#REF!-AF19)/AF19)&gt;0.25,"&gt; 25%","ok"))</f>
        <v>N/A</v>
      </c>
      <c r="CJ19" s="398"/>
      <c r="CK19" s="398" t="e">
        <f>IF(OR(ISBLANK(#REF!),ISBLANK(#REF!)),"N/A",IF(ABS((#REF!-#REF!)/#REF!)&gt;0.25,"&gt; 25%","ok"))</f>
        <v>#REF!</v>
      </c>
      <c r="CL19" s="398"/>
      <c r="CM19" s="398" t="e">
        <f>IF(OR(ISBLANK(#REF!),ISBLANK(#REF!)),"N/A",IF(ABS((#REF!-#REF!)/#REF!)&gt;0.25,"&gt; 25%","ok"))</f>
        <v>#REF!</v>
      </c>
      <c r="CN19" s="398"/>
      <c r="CO19" s="398" t="e">
        <f>IF(OR(ISBLANK(#REF!),ISBLANK(#REF!)),"N/A",IF(ABS((#REF!-#REF!)/#REF!)&gt;0.25,"&gt; 25%","ok"))</f>
        <v>#REF!</v>
      </c>
      <c r="CP19" s="398"/>
      <c r="CQ19" s="398" t="e">
        <f>IF(OR(ISBLANK(#REF!),ISBLANK(#REF!)),"N/A",IF(ABS((#REF!-#REF!)/#REF!)&gt;0.25,"&gt; 25%","ok"))</f>
        <v>#REF!</v>
      </c>
      <c r="CR19" s="398"/>
      <c r="CS19" s="398" t="e">
        <f>IF(OR(ISBLANK(#REF!),ISBLANK(#REF!)),"N/A",IF(ABS((#REF!-#REF!)/#REF!)&gt;0.25,"&gt; 25%","ok"))</f>
        <v>#REF!</v>
      </c>
      <c r="CT19" s="398"/>
      <c r="CU19" s="398" t="e">
        <f>IF(OR(ISBLANK(#REF!),ISBLANK(#REF!)),"N/A",IF(ABS((#REF!-#REF!)/#REF!)&gt;0.25,"&gt; 25%","ok"))</f>
        <v>#REF!</v>
      </c>
      <c r="CV19" s="398"/>
      <c r="CW19" s="398" t="e">
        <f>IF(OR(ISBLANK(#REF!),ISBLANK(#REF!)),"N/A",IF(ABS((#REF!-#REF!)/#REF!)&gt;0.25,"&gt; 25%","ok"))</f>
        <v>#REF!</v>
      </c>
      <c r="CX19" s="398"/>
      <c r="CY19" s="398" t="e">
        <f>IF(OR(ISBLANK(#REF!),ISBLANK(#REF!)),"N/A",IF(ABS((#REF!-#REF!)/#REF!)&gt;0.25,"&gt; 25%","ok"))</f>
        <v>#REF!</v>
      </c>
      <c r="CZ19" s="398"/>
      <c r="DA19" s="398" t="e">
        <f>IF(OR(ISBLANK(#REF!),ISBLANK(#REF!)),"N/A",IF(ABS((#REF!-#REF!)/#REF!)&gt;0.25,"&gt; 25%","ok"))</f>
        <v>#REF!</v>
      </c>
    </row>
    <row r="20" spans="1:105" ht="15.95" customHeight="1" x14ac:dyDescent="0.2">
      <c r="B20" s="308">
        <v>5009</v>
      </c>
      <c r="C20" s="409"/>
      <c r="D20" s="684" t="s">
        <v>641</v>
      </c>
      <c r="E20" s="409"/>
      <c r="F20" s="685"/>
      <c r="G20" s="686"/>
      <c r="H20" s="685"/>
      <c r="I20" s="686"/>
      <c r="J20" s="685"/>
      <c r="K20" s="686"/>
      <c r="L20" s="685"/>
      <c r="M20" s="686"/>
      <c r="N20" s="686"/>
      <c r="O20" s="686"/>
      <c r="P20" s="685"/>
      <c r="Q20" s="686"/>
      <c r="R20" s="685"/>
      <c r="S20" s="686"/>
      <c r="T20" s="685"/>
      <c r="U20" s="686"/>
      <c r="V20" s="685"/>
      <c r="W20" s="686"/>
      <c r="X20" s="685"/>
      <c r="Y20" s="686"/>
      <c r="Z20" s="685"/>
      <c r="AA20" s="686"/>
      <c r="AB20" s="685"/>
      <c r="AC20" s="686"/>
      <c r="AD20" s="685"/>
      <c r="AE20" s="686"/>
      <c r="AF20" s="685"/>
      <c r="AG20" s="686"/>
      <c r="AH20" s="835"/>
      <c r="AI20" s="836"/>
      <c r="AJ20" s="835"/>
      <c r="AK20" s="836"/>
      <c r="AL20" s="835"/>
      <c r="AM20" s="836"/>
      <c r="AN20" s="835"/>
      <c r="AO20" s="836"/>
      <c r="AP20" s="835"/>
      <c r="AQ20" s="836"/>
      <c r="AR20" s="835"/>
      <c r="AS20" s="836"/>
      <c r="AT20" s="835"/>
      <c r="AU20" s="836"/>
      <c r="AV20" s="835"/>
      <c r="AW20" s="836"/>
      <c r="AX20" s="835"/>
      <c r="AY20" s="836"/>
      <c r="AZ20" s="835"/>
      <c r="BA20" s="686"/>
      <c r="BD20" s="687"/>
      <c r="BE20" s="688" t="s">
        <v>642</v>
      </c>
      <c r="BF20" s="687"/>
      <c r="BG20" s="409" t="s">
        <v>320</v>
      </c>
      <c r="BH20" s="410"/>
      <c r="BI20" s="389"/>
      <c r="BJ20" s="410"/>
      <c r="BK20" s="689"/>
      <c r="BL20" s="410"/>
      <c r="BM20" s="689"/>
      <c r="BN20" s="410"/>
      <c r="BO20" s="689"/>
      <c r="BP20" s="410"/>
      <c r="BQ20" s="689"/>
      <c r="BR20" s="410"/>
      <c r="BS20" s="689"/>
      <c r="BT20" s="410"/>
      <c r="BU20" s="689"/>
      <c r="BV20" s="410"/>
      <c r="BW20" s="409"/>
      <c r="BX20" s="410"/>
      <c r="BY20" s="409"/>
      <c r="BZ20" s="410"/>
      <c r="CA20" s="409"/>
      <c r="CB20" s="410"/>
      <c r="CC20" s="409"/>
      <c r="CD20" s="410"/>
      <c r="CE20" s="409"/>
      <c r="CF20" s="410"/>
      <c r="CG20" s="409"/>
      <c r="CH20" s="410"/>
      <c r="CI20" s="689"/>
      <c r="CJ20" s="410"/>
      <c r="CK20" s="409"/>
      <c r="CL20" s="410"/>
      <c r="CM20" s="409"/>
      <c r="CN20" s="410"/>
      <c r="CO20" s="409"/>
      <c r="CP20" s="410"/>
      <c r="CQ20" s="398"/>
      <c r="CR20" s="410"/>
      <c r="CS20" s="409"/>
      <c r="CT20" s="410"/>
      <c r="CU20" s="409"/>
      <c r="CV20" s="410"/>
      <c r="CW20" s="409"/>
      <c r="CX20" s="410"/>
      <c r="CY20" s="409"/>
      <c r="CZ20" s="410"/>
      <c r="DA20" s="398"/>
    </row>
    <row r="21" spans="1:105" s="690" customFormat="1" ht="36" customHeight="1" x14ac:dyDescent="0.2">
      <c r="A21" s="588"/>
      <c r="B21" s="375">
        <v>277</v>
      </c>
      <c r="C21" s="558">
        <v>12</v>
      </c>
      <c r="D21" s="403" t="s">
        <v>237</v>
      </c>
      <c r="E21" s="390" t="s">
        <v>643</v>
      </c>
      <c r="F21" s="393"/>
      <c r="G21" s="392"/>
      <c r="H21" s="393"/>
      <c r="I21" s="392"/>
      <c r="J21" s="393"/>
      <c r="K21" s="392"/>
      <c r="L21" s="393"/>
      <c r="M21" s="392"/>
      <c r="N21" s="392"/>
      <c r="O21" s="392"/>
      <c r="P21" s="393"/>
      <c r="Q21" s="392"/>
      <c r="R21" s="393"/>
      <c r="S21" s="392"/>
      <c r="T21" s="393"/>
      <c r="U21" s="392"/>
      <c r="V21" s="393"/>
      <c r="W21" s="392"/>
      <c r="X21" s="393"/>
      <c r="Y21" s="392"/>
      <c r="Z21" s="393"/>
      <c r="AA21" s="392"/>
      <c r="AB21" s="393"/>
      <c r="AC21" s="392"/>
      <c r="AD21" s="393"/>
      <c r="AE21" s="392"/>
      <c r="AF21" s="393"/>
      <c r="AG21" s="392"/>
      <c r="AH21" s="843">
        <v>94.69000244140625</v>
      </c>
      <c r="AI21" s="844" t="s">
        <v>586</v>
      </c>
      <c r="AJ21" s="843">
        <v>95.199996948242188</v>
      </c>
      <c r="AK21" s="844"/>
      <c r="AL21" s="843">
        <v>90.730003356933594</v>
      </c>
      <c r="AM21" s="844"/>
      <c r="AN21" s="843">
        <v>91.849998474121094</v>
      </c>
      <c r="AO21" s="844"/>
      <c r="AP21" s="843">
        <v>92.69000244140625</v>
      </c>
      <c r="AQ21" s="844"/>
      <c r="AR21" s="843">
        <v>94.604019165039063</v>
      </c>
      <c r="AS21" s="844"/>
      <c r="AT21" s="843">
        <v>95.072586059570313</v>
      </c>
      <c r="AU21" s="844"/>
      <c r="AV21" s="843">
        <v>94.9122314453125</v>
      </c>
      <c r="AW21" s="844"/>
      <c r="AX21" s="843">
        <v>95.27</v>
      </c>
      <c r="AY21" s="844"/>
      <c r="AZ21" s="843">
        <v>95.21</v>
      </c>
      <c r="BA21" s="844"/>
      <c r="BC21" s="586"/>
      <c r="BD21" s="562">
        <v>12</v>
      </c>
      <c r="BE21" s="670" t="s">
        <v>644</v>
      </c>
      <c r="BF21" s="556" t="s">
        <v>643</v>
      </c>
      <c r="BG21" s="396" t="s">
        <v>320</v>
      </c>
      <c r="BH21" s="399"/>
      <c r="BI21" s="398" t="str">
        <f>IF(OR(ISBLANK(F21),ISBLANK(H21)),"N/A",IF(ABS(H21-F21)&gt;25,"&gt; 25%","ok"))</f>
        <v>N/A</v>
      </c>
      <c r="BJ21" s="399"/>
      <c r="BK21" s="398" t="str">
        <f>IF(OR(ISBLANK(H21),ISBLANK(J21)),"N/A",IF(ABS(J21-H21)&gt;25,"&gt; 25%","ok"))</f>
        <v>N/A</v>
      </c>
      <c r="BL21" s="398"/>
      <c r="BM21" s="398" t="str">
        <f>IF(OR(ISBLANK(J21),ISBLANK(L21)),"N/A",IF(ABS(L21-J21)&gt;25,"&gt; 25%","ok"))</f>
        <v>N/A</v>
      </c>
      <c r="BN21" s="398"/>
      <c r="BO21" s="398" t="str">
        <f>IF(OR(ISBLANK(L21),ISBLANK(N21)),"N/A",IF(ABS(N21-L21)&gt;25,"&gt; 25%","ok"))</f>
        <v>N/A</v>
      </c>
      <c r="BP21" s="398"/>
      <c r="BQ21" s="398" t="str">
        <f>IF(OR(ISBLANK(N21),ISBLANK(P21)),"N/A",IF(ABS(P21-N21)&gt;25,"&gt; 25%","ok"))</f>
        <v>N/A</v>
      </c>
      <c r="BR21" s="398"/>
      <c r="BS21" s="398" t="str">
        <f>IF(OR(ISBLANK(P21),ISBLANK(R21)),"N/A",IF(ABS(R21-P21)&gt;25,"&gt; 25%","ok"))</f>
        <v>N/A</v>
      </c>
      <c r="BT21" s="398"/>
      <c r="BU21" s="398" t="str">
        <f>IF(OR(ISBLANK(R21),ISBLANK(T21)),"N/A",IF(ABS(T21-R21)&gt;25,"&gt; 25%","ok"))</f>
        <v>N/A</v>
      </c>
      <c r="BV21" s="398"/>
      <c r="BW21" s="398" t="str">
        <f>IF(OR(ISBLANK(T21),ISBLANK(V21)),"N/A",IF(ABS(V21-T21)&gt;25,"&gt; 25%","ok"))</f>
        <v>N/A</v>
      </c>
      <c r="BX21" s="398"/>
      <c r="BY21" s="398" t="str">
        <f>IF(OR(ISBLANK(V21),ISBLANK(X21)),"N/A",IF(ABS(X21-V21)&gt;25,"&gt; 25%","ok"))</f>
        <v>N/A</v>
      </c>
      <c r="BZ21" s="398"/>
      <c r="CA21" s="398" t="str">
        <f>IF(OR(ISBLANK(X21),ISBLANK(Z21)),"N/A",IF(ABS(Z21-X21)&gt;25,"&gt; 25%","ok"))</f>
        <v>N/A</v>
      </c>
      <c r="CB21" s="398"/>
      <c r="CC21" s="398" t="str">
        <f>IF(OR(ISBLANK(Z21),ISBLANK(AB21)),"N/A",IF(ABS(AB21-Z21)&gt;25,"&gt; 25%","ok"))</f>
        <v>N/A</v>
      </c>
      <c r="CD21" s="398"/>
      <c r="CE21" s="398" t="str">
        <f>IF(OR(ISBLANK(AB21),ISBLANK(AD21)),"N/A",IF(ABS(AD21-AB21)&gt;25,"&gt; 25%","ok"))</f>
        <v>N/A</v>
      </c>
      <c r="CF21" s="398"/>
      <c r="CG21" s="398" t="str">
        <f>IF(OR(ISBLANK(AD21),ISBLANK(AF21)),"N/A",IF(ABS(AF21-AD21)&gt;25,"&gt; 25%","ok"))</f>
        <v>N/A</v>
      </c>
      <c r="CH21" s="398"/>
      <c r="CI21" s="398" t="str">
        <f>IF(OR(ISBLANK(AF21),ISBLANK(AH21)),"N/A",IF(ABS(AH21-AF21)&gt;25,"&gt; 25%","ok"))</f>
        <v>N/A</v>
      </c>
      <c r="CJ21" s="398"/>
      <c r="CK21" s="398" t="str">
        <f>IF(OR(ISBLANK(AH21),ISBLANK(AJ21)),"N/A",IF(ABS(AJ21-AH21)&gt;25,"&gt; 25%","ok"))</f>
        <v>ok</v>
      </c>
      <c r="CL21" s="398"/>
      <c r="CM21" s="398" t="str">
        <f>IF(OR(ISBLANK(AJ21),ISBLANK(AL21)),"N/A",IF(ABS(AL21-AJ21)&gt;25,"&gt; 25%","ok"))</f>
        <v>ok</v>
      </c>
      <c r="CN21" s="398"/>
      <c r="CO21" s="398" t="str">
        <f>IF(OR(ISBLANK(AL21),ISBLANK(AN21)),"N/A",IF(ABS(AN21-AL21)&gt;25,"&gt; 25%","ok"))</f>
        <v>ok</v>
      </c>
      <c r="CP21" s="398"/>
      <c r="CQ21" s="398" t="str">
        <f>IF(OR(ISBLANK(AN21),ISBLANK(AP21)),"N/A",IF(ABS((AP21-AN21)/AN21)&gt;0.25,"&gt; 25%","ok"))</f>
        <v>ok</v>
      </c>
      <c r="CR21" s="399"/>
      <c r="CS21" s="398" t="str">
        <f>IF(OR(ISBLANK(AP21),ISBLANK(AR21)),"N/A",IF(ABS(AR21-AP21)&gt;25,"&gt; 25%","ok"))</f>
        <v>ok</v>
      </c>
      <c r="CT21" s="398"/>
      <c r="CU21" s="398" t="str">
        <f>IF(OR(ISBLANK(AR21),ISBLANK(AT21)),"N/A",IF(ABS(AT21-AR21)&gt;25,"&gt; 25%","ok"))</f>
        <v>ok</v>
      </c>
      <c r="CV21" s="398"/>
      <c r="CW21" s="398" t="str">
        <f>IF(OR(ISBLANK(AT21),ISBLANK(AV21)),"N/A",IF(ABS(AV21-AT21)&gt;25,"&gt; 25%","ok"))</f>
        <v>ok</v>
      </c>
      <c r="CX21" s="398"/>
      <c r="CY21" s="398" t="str">
        <f>IF(OR(ISBLANK(AV21),ISBLANK(AX21)),"N/A",IF(ABS(AX21-AV21)&gt;25,"&gt; 25%","ok"))</f>
        <v>ok</v>
      </c>
      <c r="CZ21" s="398"/>
      <c r="DA21" s="398" t="str">
        <f t="shared" si="0"/>
        <v>ok</v>
      </c>
    </row>
    <row r="22" spans="1:105" s="690" customFormat="1" ht="24.75" customHeight="1" x14ac:dyDescent="0.2">
      <c r="A22" s="588"/>
      <c r="B22" s="375">
        <v>261</v>
      </c>
      <c r="C22" s="553">
        <v>13</v>
      </c>
      <c r="D22" s="401" t="s">
        <v>240</v>
      </c>
      <c r="E22" s="390" t="s">
        <v>643</v>
      </c>
      <c r="F22" s="393"/>
      <c r="G22" s="392"/>
      <c r="H22" s="393"/>
      <c r="I22" s="392"/>
      <c r="J22" s="393"/>
      <c r="K22" s="392"/>
      <c r="L22" s="393"/>
      <c r="M22" s="392"/>
      <c r="N22" s="392"/>
      <c r="O22" s="392"/>
      <c r="P22" s="393"/>
      <c r="Q22" s="392"/>
      <c r="R22" s="393"/>
      <c r="S22" s="392"/>
      <c r="T22" s="393"/>
      <c r="U22" s="392"/>
      <c r="V22" s="393"/>
      <c r="W22" s="392"/>
      <c r="X22" s="393"/>
      <c r="Y22" s="392"/>
      <c r="Z22" s="393"/>
      <c r="AA22" s="392"/>
      <c r="AB22" s="393"/>
      <c r="AC22" s="392"/>
      <c r="AD22" s="393"/>
      <c r="AE22" s="392"/>
      <c r="AF22" s="393"/>
      <c r="AG22" s="392"/>
      <c r="AH22" s="843">
        <v>99.419998168945313</v>
      </c>
      <c r="AI22" s="844" t="s">
        <v>586</v>
      </c>
      <c r="AJ22" s="843">
        <v>99.480003356933594</v>
      </c>
      <c r="AK22" s="844"/>
      <c r="AL22" s="843">
        <v>97.797866821289063</v>
      </c>
      <c r="AM22" s="844"/>
      <c r="AN22" s="843">
        <v>98.53570556640625</v>
      </c>
      <c r="AO22" s="844"/>
      <c r="AP22" s="843">
        <v>98.795600891113281</v>
      </c>
      <c r="AQ22" s="844"/>
      <c r="AR22" s="843">
        <v>98.848213195800781</v>
      </c>
      <c r="AS22" s="844"/>
      <c r="AT22" s="843">
        <v>98.986282348632813</v>
      </c>
      <c r="AU22" s="844"/>
      <c r="AV22" s="843">
        <v>98.923072814941406</v>
      </c>
      <c r="AW22" s="844"/>
      <c r="AX22" s="843">
        <v>99.05</v>
      </c>
      <c r="AY22" s="844"/>
      <c r="AZ22" s="843">
        <v>98.92</v>
      </c>
      <c r="BA22" s="844"/>
      <c r="BC22" s="586"/>
      <c r="BD22" s="556">
        <v>13</v>
      </c>
      <c r="BE22" s="666" t="s">
        <v>645</v>
      </c>
      <c r="BF22" s="556" t="s">
        <v>643</v>
      </c>
      <c r="BG22" s="396" t="s">
        <v>320</v>
      </c>
      <c r="BH22" s="399"/>
      <c r="BI22" s="398" t="str">
        <f>IF(OR(ISBLANK(F22),ISBLANK(H22)),"N/A",IF(ABS(H22-F22)&gt;25,"&gt; 25%","ok"))</f>
        <v>N/A</v>
      </c>
      <c r="BJ22" s="399"/>
      <c r="BK22" s="398" t="str">
        <f>IF(OR(ISBLANK(H22),ISBLANK(J22)),"N/A",IF(ABS(J22-H22)&gt;25,"&gt; 25%","ok"))</f>
        <v>N/A</v>
      </c>
      <c r="BL22" s="398"/>
      <c r="BM22" s="398" t="str">
        <f>IF(OR(ISBLANK(J22),ISBLANK(L22)),"N/A",IF(ABS(L22-J22)&gt;25,"&gt; 25%","ok"))</f>
        <v>N/A</v>
      </c>
      <c r="BN22" s="398"/>
      <c r="BO22" s="398" t="str">
        <f>IF(OR(ISBLANK(L22),ISBLANK(N22)),"N/A",IF(ABS(N22-L22)&gt;25,"&gt; 25%","ok"))</f>
        <v>N/A</v>
      </c>
      <c r="BP22" s="398"/>
      <c r="BQ22" s="398" t="str">
        <f>IF(OR(ISBLANK(N22),ISBLANK(P22)),"N/A",IF(ABS(P22-N22)&gt;25,"&gt; 25%","ok"))</f>
        <v>N/A</v>
      </c>
      <c r="BR22" s="398"/>
      <c r="BS22" s="398" t="str">
        <f>IF(OR(ISBLANK(P22),ISBLANK(R22)),"N/A",IF(ABS(R22-P22)&gt;25,"&gt; 25%","ok"))</f>
        <v>N/A</v>
      </c>
      <c r="BT22" s="398"/>
      <c r="BU22" s="398" t="str">
        <f>IF(OR(ISBLANK(R22),ISBLANK(T22)),"N/A",IF(ABS(T22-R22)&gt;25,"&gt; 25%","ok"))</f>
        <v>N/A</v>
      </c>
      <c r="BV22" s="398"/>
      <c r="BW22" s="398" t="str">
        <f>IF(OR(ISBLANK(T22),ISBLANK(V22)),"N/A",IF(ABS(V22-T22)&gt;25,"&gt; 25%","ok"))</f>
        <v>N/A</v>
      </c>
      <c r="BX22" s="398"/>
      <c r="BY22" s="398" t="str">
        <f>IF(OR(ISBLANK(V22),ISBLANK(X22)),"N/A",IF(ABS(X22-V22)&gt;25,"&gt; 25%","ok"))</f>
        <v>N/A</v>
      </c>
      <c r="BZ22" s="398"/>
      <c r="CA22" s="398" t="str">
        <f>IF(OR(ISBLANK(X22),ISBLANK(Z22)),"N/A",IF(ABS(Z22-X22)&gt;25,"&gt; 25%","ok"))</f>
        <v>N/A</v>
      </c>
      <c r="CB22" s="398"/>
      <c r="CC22" s="398" t="str">
        <f>IF(OR(ISBLANK(Z22),ISBLANK(AB22)),"N/A",IF(ABS(AB22-Z22)&gt;25,"&gt; 25%","ok"))</f>
        <v>N/A</v>
      </c>
      <c r="CD22" s="398"/>
      <c r="CE22" s="398" t="str">
        <f>IF(OR(ISBLANK(AB22),ISBLANK(AD22)),"N/A",IF(ABS(AD22-AB22)&gt;25,"&gt; 25%","ok"))</f>
        <v>N/A</v>
      </c>
      <c r="CF22" s="398"/>
      <c r="CG22" s="398" t="str">
        <f>IF(OR(ISBLANK(AD22),ISBLANK(AF22)),"N/A",IF(ABS(AF22-AD22)&gt;25,"&gt; 25%","ok"))</f>
        <v>N/A</v>
      </c>
      <c r="CH22" s="398"/>
      <c r="CI22" s="398" t="str">
        <f>IF(OR(ISBLANK(AF22),ISBLANK(AH22)),"N/A",IF(ABS(AH22-AF22)&gt;25,"&gt; 25%","ok"))</f>
        <v>N/A</v>
      </c>
      <c r="CJ22" s="398"/>
      <c r="CK22" s="398" t="str">
        <f>IF(OR(ISBLANK(AH22),ISBLANK(AJ22)),"N/A",IF(ABS(AJ22-AH22)&gt;25,"&gt; 25%","ok"))</f>
        <v>ok</v>
      </c>
      <c r="CL22" s="398"/>
      <c r="CM22" s="398" t="str">
        <f>IF(OR(ISBLANK(AJ22),ISBLANK(AL22)),"N/A",IF(ABS(AL22-AJ22)&gt;25,"&gt; 25%","ok"))</f>
        <v>ok</v>
      </c>
      <c r="CN22" s="398"/>
      <c r="CO22" s="398" t="str">
        <f>IF(OR(ISBLANK(AL22),ISBLANK(AN22)),"N/A",IF(ABS(AN22-AL22)&gt;25,"&gt; 25%","ok"))</f>
        <v>ok</v>
      </c>
      <c r="CP22" s="398"/>
      <c r="CQ22" s="398" t="str">
        <f>IF(OR(ISBLANK(AN22),ISBLANK(AP22)),"N/A",IF(ABS((AP22-AN22)/AN22)&gt;0.25,"&gt; 25%","ok"))</f>
        <v>ok</v>
      </c>
      <c r="CR22" s="399"/>
      <c r="CS22" s="398" t="str">
        <f>IF(OR(ISBLANK(AP22),ISBLANK(AR22)),"N/A",IF(ABS(AR22-AP22)&gt;25,"&gt; 25%","ok"))</f>
        <v>ok</v>
      </c>
      <c r="CT22" s="398"/>
      <c r="CU22" s="398" t="str">
        <f>IF(OR(ISBLANK(AR22),ISBLANK(AT22)),"N/A",IF(ABS(AT22-AR22)&gt;25,"&gt; 25%","ok"))</f>
        <v>ok</v>
      </c>
      <c r="CV22" s="398"/>
      <c r="CW22" s="398" t="str">
        <f>IF(OR(ISBLANK(AT22),ISBLANK(AV22)),"N/A",IF(ABS(AV22-AT22)&gt;25,"&gt; 25%","ok"))</f>
        <v>ok</v>
      </c>
      <c r="CX22" s="398"/>
      <c r="CY22" s="398" t="str">
        <f>IF(OR(ISBLANK(AV22),ISBLANK(AX22)),"N/A",IF(ABS(AX22-AV22)&gt;25,"&gt; 25%","ok"))</f>
        <v>ok</v>
      </c>
      <c r="CZ22" s="398"/>
      <c r="DA22" s="398" t="str">
        <f t="shared" si="0"/>
        <v>ok</v>
      </c>
    </row>
    <row r="23" spans="1:105" s="690" customFormat="1" ht="24.75" customHeight="1" x14ac:dyDescent="0.2">
      <c r="A23" s="588"/>
      <c r="B23" s="375">
        <v>262</v>
      </c>
      <c r="C23" s="423">
        <v>14</v>
      </c>
      <c r="D23" s="422" t="s">
        <v>243</v>
      </c>
      <c r="E23" s="421" t="s">
        <v>643</v>
      </c>
      <c r="F23" s="691"/>
      <c r="G23" s="692"/>
      <c r="H23" s="691"/>
      <c r="I23" s="692"/>
      <c r="J23" s="691"/>
      <c r="K23" s="692"/>
      <c r="L23" s="691"/>
      <c r="M23" s="692"/>
      <c r="N23" s="692"/>
      <c r="O23" s="692"/>
      <c r="P23" s="691"/>
      <c r="Q23" s="692"/>
      <c r="R23" s="691"/>
      <c r="S23" s="692"/>
      <c r="T23" s="691"/>
      <c r="U23" s="692"/>
      <c r="V23" s="691"/>
      <c r="W23" s="692"/>
      <c r="X23" s="691"/>
      <c r="Y23" s="692"/>
      <c r="Z23" s="691"/>
      <c r="AA23" s="692"/>
      <c r="AB23" s="691"/>
      <c r="AC23" s="692"/>
      <c r="AD23" s="691"/>
      <c r="AE23" s="692"/>
      <c r="AF23" s="691"/>
      <c r="AG23" s="692"/>
      <c r="AH23" s="845">
        <v>87.889999389648438</v>
      </c>
      <c r="AI23" s="846" t="s">
        <v>586</v>
      </c>
      <c r="AJ23" s="845">
        <v>89.069999694824219</v>
      </c>
      <c r="AK23" s="846"/>
      <c r="AL23" s="845">
        <v>79.099998474121094</v>
      </c>
      <c r="AM23" s="846"/>
      <c r="AN23" s="845">
        <v>82.569999694824219</v>
      </c>
      <c r="AO23" s="846"/>
      <c r="AP23" s="845">
        <v>83.699996948242188</v>
      </c>
      <c r="AQ23" s="846"/>
      <c r="AR23" s="845">
        <v>91.606117248535156</v>
      </c>
      <c r="AS23" s="846"/>
      <c r="AT23" s="845">
        <v>93.109542846679688</v>
      </c>
      <c r="AU23" s="846"/>
      <c r="AV23" s="845">
        <v>92.672279357910156</v>
      </c>
      <c r="AW23" s="846"/>
      <c r="AX23" s="845">
        <v>85.22</v>
      </c>
      <c r="AY23" s="846"/>
      <c r="AZ23" s="845">
        <v>85.39</v>
      </c>
      <c r="BA23" s="846"/>
      <c r="BC23" s="586"/>
      <c r="BD23" s="693">
        <v>14</v>
      </c>
      <c r="BE23" s="694" t="s">
        <v>646</v>
      </c>
      <c r="BF23" s="693" t="s">
        <v>643</v>
      </c>
      <c r="BG23" s="427" t="s">
        <v>320</v>
      </c>
      <c r="BH23" s="430"/>
      <c r="BI23" s="429" t="str">
        <f>IF(OR(ISBLANK(F23),ISBLANK(H23)),"N/A",IF(ABS(H23-F23)&gt;25,"&gt; 25%","ok"))</f>
        <v>N/A</v>
      </c>
      <c r="BJ23" s="430"/>
      <c r="BK23" s="429" t="str">
        <f>IF(OR(ISBLANK(H23),ISBLANK(J23)),"N/A",IF(ABS(J23-H23)&gt;25,"&gt; 25%","ok"))</f>
        <v>N/A</v>
      </c>
      <c r="BL23" s="429"/>
      <c r="BM23" s="429" t="str">
        <f>IF(OR(ISBLANK(J23),ISBLANK(L23)),"N/A",IF(ABS(L23-J23)&gt;25,"&gt; 25%","ok"))</f>
        <v>N/A</v>
      </c>
      <c r="BN23" s="429"/>
      <c r="BO23" s="429" t="str">
        <f>IF(OR(ISBLANK(L23),ISBLANK(N23)),"N/A",IF(ABS(N23-L23)&gt;25,"&gt; 25%","ok"))</f>
        <v>N/A</v>
      </c>
      <c r="BP23" s="429"/>
      <c r="BQ23" s="429" t="str">
        <f>IF(OR(ISBLANK(N23),ISBLANK(P23)),"N/A",IF(ABS(P23-N23)&gt;25,"&gt; 25%","ok"))</f>
        <v>N/A</v>
      </c>
      <c r="BR23" s="429"/>
      <c r="BS23" s="429" t="str">
        <f>IF(OR(ISBLANK(P23),ISBLANK(R23)),"N/A",IF(ABS(R23-P23)&gt;25,"&gt; 25%","ok"))</f>
        <v>N/A</v>
      </c>
      <c r="BT23" s="429"/>
      <c r="BU23" s="429" t="str">
        <f>IF(OR(ISBLANK(R23),ISBLANK(T23)),"N/A",IF(ABS(T23-R23)&gt;25,"&gt; 25%","ok"))</f>
        <v>N/A</v>
      </c>
      <c r="BV23" s="429"/>
      <c r="BW23" s="429" t="str">
        <f>IF(OR(ISBLANK(T23),ISBLANK(V23)),"N/A",IF(ABS(V23-T23)&gt;25,"&gt; 25%","ok"))</f>
        <v>N/A</v>
      </c>
      <c r="BX23" s="429"/>
      <c r="BY23" s="429" t="str">
        <f>IF(OR(ISBLANK(V23),ISBLANK(X23)),"N/A",IF(ABS(X23-V23)&gt;25,"&gt; 25%","ok"))</f>
        <v>N/A</v>
      </c>
      <c r="BZ23" s="429"/>
      <c r="CA23" s="429" t="str">
        <f>IF(OR(ISBLANK(X23),ISBLANK(Z23)),"N/A",IF(ABS(Z23-X23)&gt;25,"&gt; 25%","ok"))</f>
        <v>N/A</v>
      </c>
      <c r="CB23" s="429"/>
      <c r="CC23" s="429" t="str">
        <f>IF(OR(ISBLANK(Z23),ISBLANK(AB23)),"N/A",IF(ABS(AB23-Z23)&gt;25,"&gt; 25%","ok"))</f>
        <v>N/A</v>
      </c>
      <c r="CD23" s="429"/>
      <c r="CE23" s="429" t="str">
        <f>IF(OR(ISBLANK(AB23),ISBLANK(AD23)),"N/A",IF(ABS(AD23-AB23)&gt;25,"&gt; 25%","ok"))</f>
        <v>N/A</v>
      </c>
      <c r="CF23" s="429"/>
      <c r="CG23" s="429" t="str">
        <f>IF(OR(ISBLANK(AD23),ISBLANK(AF23)),"N/A",IF(ABS(AF23-AD23)&gt;25,"&gt; 25%","ok"))</f>
        <v>N/A</v>
      </c>
      <c r="CH23" s="429"/>
      <c r="CI23" s="429" t="str">
        <f>IF(OR(ISBLANK(AF23),ISBLANK(AH23)),"N/A",IF(ABS(AH23-AF23)&gt;25,"&gt; 25%","ok"))</f>
        <v>N/A</v>
      </c>
      <c r="CJ23" s="429"/>
      <c r="CK23" s="429" t="str">
        <f>IF(OR(ISBLANK(AH23),ISBLANK(AJ23)),"N/A",IF(ABS(AJ23-AH23)&gt;25,"&gt; 25%","ok"))</f>
        <v>ok</v>
      </c>
      <c r="CL23" s="429"/>
      <c r="CM23" s="429" t="str">
        <f>IF(OR(ISBLANK(AJ23),ISBLANK(AL23)),"N/A",IF(ABS(AL23-AJ23)&gt;25,"&gt; 25%","ok"))</f>
        <v>ok</v>
      </c>
      <c r="CN23" s="429"/>
      <c r="CO23" s="429" t="str">
        <f>IF(OR(ISBLANK(AL23),ISBLANK(AN23)),"N/A",IF(ABS(AN23-AL23)&gt;25,"&gt; 25%","ok"))</f>
        <v>ok</v>
      </c>
      <c r="CP23" s="429"/>
      <c r="CQ23" s="429" t="str">
        <f>IF(OR(ISBLANK(AN23),ISBLANK(AP23)),"N/A",IF(ABS((AP23-AN23)/AN23)&gt;0.25,"&gt; 25%","ok"))</f>
        <v>ok</v>
      </c>
      <c r="CR23" s="430"/>
      <c r="CS23" s="429" t="str">
        <f>IF(OR(ISBLANK(AP23),ISBLANK(AR23)),"N/A",IF(ABS(AR23-AP23)&gt;25,"&gt; 25%","ok"))</f>
        <v>ok</v>
      </c>
      <c r="CT23" s="429"/>
      <c r="CU23" s="429" t="str">
        <f>IF(OR(ISBLANK(AR23),ISBLANK(AT23)),"N/A",IF(ABS(AT23-AR23)&gt;25,"&gt; 25%","ok"))</f>
        <v>ok</v>
      </c>
      <c r="CV23" s="429"/>
      <c r="CW23" s="429" t="str">
        <f>IF(OR(ISBLANK(AT23),ISBLANK(AV23)),"N/A",IF(ABS(AV23-AT23)&gt;25,"&gt; 25%","ok"))</f>
        <v>ok</v>
      </c>
      <c r="CX23" s="429"/>
      <c r="CY23" s="429" t="str">
        <f>IF(OR(ISBLANK(AV23),ISBLANK(AX23)),"N/A",IF(ABS(AX23-AV23)&gt;25,"&gt; 25%","ok"))</f>
        <v>ok</v>
      </c>
      <c r="CZ23" s="429"/>
      <c r="DA23" s="429" t="str">
        <f t="shared" si="0"/>
        <v>ok</v>
      </c>
    </row>
    <row r="24" spans="1:105" ht="7.35" customHeight="1" x14ac:dyDescent="0.2">
      <c r="D24" s="432"/>
      <c r="BD24" s="695" t="s">
        <v>647</v>
      </c>
      <c r="BE24" s="321"/>
      <c r="BF24" s="321"/>
    </row>
    <row r="25" spans="1:105" ht="15" customHeight="1" x14ac:dyDescent="0.25">
      <c r="C25" s="534" t="s">
        <v>349</v>
      </c>
      <c r="D25" s="696"/>
      <c r="E25" s="697"/>
      <c r="F25" s="534"/>
      <c r="G25" s="534"/>
      <c r="BD25" s="698" t="s">
        <v>310</v>
      </c>
      <c r="BE25" s="698" t="s">
        <v>311</v>
      </c>
      <c r="BF25" s="698" t="s">
        <v>312</v>
      </c>
      <c r="BG25" s="367">
        <v>1990</v>
      </c>
      <c r="BH25" s="368"/>
      <c r="BI25" s="367">
        <v>1995</v>
      </c>
      <c r="BJ25" s="368"/>
      <c r="BK25" s="367">
        <v>1996</v>
      </c>
      <c r="BL25" s="368"/>
      <c r="BM25" s="367">
        <v>1997</v>
      </c>
      <c r="BN25" s="368"/>
      <c r="BO25" s="367">
        <v>1998</v>
      </c>
      <c r="BP25" s="368"/>
      <c r="BQ25" s="367">
        <v>1999</v>
      </c>
      <c r="BR25" s="368"/>
      <c r="BS25" s="367">
        <v>2000</v>
      </c>
      <c r="BT25" s="368"/>
      <c r="BU25" s="367">
        <v>2001</v>
      </c>
      <c r="BV25" s="368"/>
      <c r="BW25" s="367">
        <v>2002</v>
      </c>
      <c r="BX25" s="368"/>
      <c r="BY25" s="367">
        <v>2003</v>
      </c>
      <c r="BZ25" s="368"/>
      <c r="CA25" s="367">
        <v>2004</v>
      </c>
      <c r="CB25" s="368"/>
      <c r="CC25" s="367">
        <v>2005</v>
      </c>
      <c r="CD25" s="368"/>
      <c r="CE25" s="367">
        <v>2006</v>
      </c>
      <c r="CF25" s="368"/>
      <c r="CG25" s="367">
        <v>2007</v>
      </c>
      <c r="CH25" s="368"/>
      <c r="CI25" s="367">
        <v>2008</v>
      </c>
      <c r="CJ25" s="368"/>
      <c r="CK25" s="367">
        <v>2009</v>
      </c>
      <c r="CL25" s="368"/>
      <c r="CM25" s="367">
        <v>2010</v>
      </c>
      <c r="CN25" s="368"/>
      <c r="CO25" s="367">
        <v>2011</v>
      </c>
      <c r="CP25" s="603"/>
      <c r="CQ25" s="367">
        <v>2012</v>
      </c>
      <c r="CR25" s="368"/>
      <c r="CS25" s="367">
        <v>2013</v>
      </c>
      <c r="CT25" s="368"/>
      <c r="CU25" s="367">
        <v>2014</v>
      </c>
      <c r="CV25" s="603"/>
      <c r="CW25" s="367">
        <v>2013</v>
      </c>
      <c r="CX25" s="368"/>
      <c r="CY25" s="367">
        <v>2014</v>
      </c>
      <c r="CZ25" s="603"/>
      <c r="DA25" s="367">
        <v>2015</v>
      </c>
    </row>
    <row r="26" spans="1:105" ht="12.6" customHeight="1" x14ac:dyDescent="0.2">
      <c r="C26" s="446" t="s">
        <v>351</v>
      </c>
      <c r="D26" s="967" t="s">
        <v>648</v>
      </c>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7"/>
      <c r="AL26" s="967"/>
      <c r="AM26" s="967"/>
      <c r="AN26" s="967"/>
      <c r="AO26" s="967"/>
      <c r="AP26" s="967"/>
      <c r="AQ26" s="967"/>
      <c r="AR26" s="967"/>
      <c r="AS26" s="967"/>
      <c r="AT26" s="967"/>
      <c r="AU26" s="967"/>
      <c r="AV26" s="967"/>
      <c r="AW26" s="967"/>
      <c r="AX26" s="967"/>
      <c r="AY26" s="967"/>
      <c r="AZ26" s="967"/>
      <c r="BA26" s="967"/>
      <c r="BB26" s="967"/>
      <c r="BC26" s="699"/>
      <c r="BD26" s="556">
        <v>3</v>
      </c>
      <c r="BE26" s="670" t="s">
        <v>633</v>
      </c>
      <c r="BF26" s="556" t="s">
        <v>628</v>
      </c>
      <c r="BG26" s="396">
        <f>F10</f>
        <v>0</v>
      </c>
      <c r="BH26" s="396"/>
      <c r="BI26" s="396">
        <f t="shared" ref="BI26:DA26" si="23">H10</f>
        <v>0</v>
      </c>
      <c r="BJ26" s="396"/>
      <c r="BK26" s="396">
        <f t="shared" si="23"/>
        <v>0</v>
      </c>
      <c r="BL26" s="396"/>
      <c r="BM26" s="396">
        <f t="shared" si="23"/>
        <v>0</v>
      </c>
      <c r="BN26" s="396"/>
      <c r="BO26" s="396">
        <f t="shared" si="23"/>
        <v>0</v>
      </c>
      <c r="BP26" s="396"/>
      <c r="BQ26" s="396">
        <f t="shared" si="23"/>
        <v>0</v>
      </c>
      <c r="BR26" s="396"/>
      <c r="BS26" s="396">
        <f t="shared" si="23"/>
        <v>0</v>
      </c>
      <c r="BT26" s="396"/>
      <c r="BU26" s="396">
        <f t="shared" si="23"/>
        <v>0</v>
      </c>
      <c r="BV26" s="396"/>
      <c r="BW26" s="396">
        <f t="shared" si="23"/>
        <v>0</v>
      </c>
      <c r="BX26" s="396"/>
      <c r="BY26" s="396">
        <f t="shared" si="23"/>
        <v>0</v>
      </c>
      <c r="BZ26" s="396"/>
      <c r="CA26" s="396">
        <f t="shared" si="23"/>
        <v>0</v>
      </c>
      <c r="CB26" s="396"/>
      <c r="CC26" s="396">
        <f t="shared" si="23"/>
        <v>0</v>
      </c>
      <c r="CD26" s="396"/>
      <c r="CE26" s="396">
        <f t="shared" si="23"/>
        <v>0</v>
      </c>
      <c r="CF26" s="396"/>
      <c r="CG26" s="396">
        <f t="shared" si="23"/>
        <v>0</v>
      </c>
      <c r="CH26" s="396"/>
      <c r="CI26" s="396">
        <f t="shared" si="23"/>
        <v>275.31246948242188</v>
      </c>
      <c r="CJ26" s="396"/>
      <c r="CK26" s="396">
        <f t="shared" si="23"/>
        <v>277.81149291992188</v>
      </c>
      <c r="CL26" s="396"/>
      <c r="CM26" s="396">
        <f t="shared" si="23"/>
        <v>276.71194458007813</v>
      </c>
      <c r="CN26" s="396"/>
      <c r="CO26" s="396">
        <f t="shared" si="23"/>
        <v>280.55255126953125</v>
      </c>
      <c r="CP26" s="396"/>
      <c r="CQ26" s="396">
        <f t="shared" si="23"/>
        <v>282.54336547851563</v>
      </c>
      <c r="CR26" s="396"/>
      <c r="CS26" s="396">
        <f t="shared" si="23"/>
        <v>260.8681640625</v>
      </c>
      <c r="CT26" s="396"/>
      <c r="CU26" s="396">
        <f t="shared" si="23"/>
        <v>266.21240234375</v>
      </c>
      <c r="CV26" s="396"/>
      <c r="CW26" s="396">
        <f t="shared" si="23"/>
        <v>273.166259765625</v>
      </c>
      <c r="CX26" s="396"/>
      <c r="CY26" s="396">
        <f t="shared" si="23"/>
        <v>286.52979524821086</v>
      </c>
      <c r="CZ26" s="396"/>
      <c r="DA26" s="396">
        <f t="shared" si="23"/>
        <v>289.36317452323556</v>
      </c>
    </row>
    <row r="27" spans="1:105" s="657" customFormat="1" ht="11.1" customHeight="1" x14ac:dyDescent="0.2">
      <c r="A27" s="447"/>
      <c r="B27" s="447"/>
      <c r="C27" s="446" t="s">
        <v>351</v>
      </c>
      <c r="D27" s="978" t="s">
        <v>357</v>
      </c>
      <c r="E27" s="978"/>
      <c r="F27" s="978"/>
      <c r="G27" s="978"/>
      <c r="H27" s="978"/>
      <c r="I27" s="978"/>
      <c r="J27" s="978"/>
      <c r="K27" s="978"/>
      <c r="L27" s="978"/>
      <c r="M27" s="978"/>
      <c r="N27" s="978"/>
      <c r="O27" s="978"/>
      <c r="P27" s="978"/>
      <c r="Q27" s="978"/>
      <c r="R27" s="978"/>
      <c r="S27" s="978"/>
      <c r="T27" s="978"/>
      <c r="U27" s="978"/>
      <c r="V27" s="978"/>
      <c r="W27" s="978"/>
      <c r="X27" s="978"/>
      <c r="Y27" s="978"/>
      <c r="Z27" s="978"/>
      <c r="AA27" s="978"/>
      <c r="AB27" s="978"/>
      <c r="AC27" s="978"/>
      <c r="AD27" s="978"/>
      <c r="AE27" s="978"/>
      <c r="AF27" s="978"/>
      <c r="AG27" s="978"/>
      <c r="AH27" s="978"/>
      <c r="AI27" s="978"/>
      <c r="AJ27" s="978"/>
      <c r="AK27" s="978"/>
      <c r="AL27" s="978"/>
      <c r="AM27" s="978"/>
      <c r="AN27" s="978"/>
      <c r="AO27" s="978"/>
      <c r="AP27" s="978"/>
      <c r="AQ27" s="978"/>
      <c r="AR27" s="978"/>
      <c r="AS27" s="978"/>
      <c r="AT27" s="978"/>
      <c r="AU27" s="978"/>
      <c r="AV27" s="978"/>
      <c r="AW27" s="978"/>
      <c r="AX27" s="978"/>
      <c r="AY27" s="978"/>
      <c r="AZ27" s="978"/>
      <c r="BA27" s="978"/>
      <c r="BB27" s="978"/>
      <c r="BC27" s="699"/>
      <c r="BD27" s="466">
        <v>15</v>
      </c>
      <c r="BE27" s="700" t="s">
        <v>355</v>
      </c>
      <c r="BF27" s="396" t="s">
        <v>628</v>
      </c>
      <c r="BG27" s="396">
        <f>F8-F9</f>
        <v>0</v>
      </c>
      <c r="BH27" s="396"/>
      <c r="BI27" s="396">
        <f t="shared" ref="BI27:DA27" si="24">H8-H9</f>
        <v>0</v>
      </c>
      <c r="BJ27" s="396"/>
      <c r="BK27" s="396">
        <f t="shared" si="24"/>
        <v>0</v>
      </c>
      <c r="BL27" s="396"/>
      <c r="BM27" s="396">
        <f t="shared" si="24"/>
        <v>0</v>
      </c>
      <c r="BN27" s="396"/>
      <c r="BO27" s="396">
        <f t="shared" si="24"/>
        <v>0</v>
      </c>
      <c r="BP27" s="396"/>
      <c r="BQ27" s="396">
        <f t="shared" si="24"/>
        <v>0</v>
      </c>
      <c r="BR27" s="396"/>
      <c r="BS27" s="396">
        <f t="shared" si="24"/>
        <v>0</v>
      </c>
      <c r="BT27" s="396"/>
      <c r="BU27" s="396">
        <f t="shared" si="24"/>
        <v>0</v>
      </c>
      <c r="BV27" s="396"/>
      <c r="BW27" s="396">
        <f t="shared" si="24"/>
        <v>0</v>
      </c>
      <c r="BX27" s="396"/>
      <c r="BY27" s="396">
        <f t="shared" si="24"/>
        <v>0</v>
      </c>
      <c r="BZ27" s="396"/>
      <c r="CA27" s="396">
        <f t="shared" si="24"/>
        <v>0</v>
      </c>
      <c r="CB27" s="396"/>
      <c r="CC27" s="396">
        <f t="shared" si="24"/>
        <v>0</v>
      </c>
      <c r="CD27" s="396"/>
      <c r="CE27" s="396">
        <f t="shared" si="24"/>
        <v>0</v>
      </c>
      <c r="CF27" s="396"/>
      <c r="CG27" s="396">
        <f t="shared" si="24"/>
        <v>0</v>
      </c>
      <c r="CH27" s="396"/>
      <c r="CI27" s="396">
        <f t="shared" si="24"/>
        <v>275.31246948242188</v>
      </c>
      <c r="CJ27" s="396"/>
      <c r="CK27" s="396">
        <f t="shared" si="24"/>
        <v>277.81149291992188</v>
      </c>
      <c r="CL27" s="396"/>
      <c r="CM27" s="396">
        <f t="shared" si="24"/>
        <v>276.71194458007813</v>
      </c>
      <c r="CN27" s="396"/>
      <c r="CO27" s="396">
        <f t="shared" si="24"/>
        <v>280.55255126953125</v>
      </c>
      <c r="CP27" s="396"/>
      <c r="CQ27" s="396">
        <f t="shared" si="24"/>
        <v>282.54336547851563</v>
      </c>
      <c r="CR27" s="396"/>
      <c r="CS27" s="396">
        <f t="shared" si="24"/>
        <v>260.8681640625</v>
      </c>
      <c r="CT27" s="396"/>
      <c r="CU27" s="396">
        <f t="shared" si="24"/>
        <v>266.21240234375</v>
      </c>
      <c r="CV27" s="396"/>
      <c r="CW27" s="396">
        <f t="shared" si="24"/>
        <v>273.166259765625</v>
      </c>
      <c r="CX27" s="396"/>
      <c r="CY27" s="396">
        <f t="shared" si="24"/>
        <v>286.52979524821086</v>
      </c>
      <c r="CZ27" s="396"/>
      <c r="DA27" s="396">
        <f t="shared" si="24"/>
        <v>289.36317452323556</v>
      </c>
    </row>
    <row r="28" spans="1:105" s="657" customFormat="1" ht="14.25" customHeight="1" x14ac:dyDescent="0.2">
      <c r="A28" s="447"/>
      <c r="B28" s="447"/>
      <c r="C28" s="446" t="s">
        <v>351</v>
      </c>
      <c r="D28" s="967" t="s">
        <v>649</v>
      </c>
      <c r="E28" s="967"/>
      <c r="F28" s="967"/>
      <c r="G28" s="967"/>
      <c r="H28" s="967"/>
      <c r="I28" s="967"/>
      <c r="J28" s="967"/>
      <c r="K28" s="967"/>
      <c r="L28" s="967"/>
      <c r="M28" s="967"/>
      <c r="N28" s="967"/>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7"/>
      <c r="AL28" s="967"/>
      <c r="AM28" s="967"/>
      <c r="AN28" s="967"/>
      <c r="AO28" s="967"/>
      <c r="AP28" s="967"/>
      <c r="AQ28" s="967"/>
      <c r="AR28" s="967"/>
      <c r="AS28" s="967"/>
      <c r="AT28" s="967"/>
      <c r="AU28" s="967"/>
      <c r="AV28" s="869"/>
      <c r="AW28" s="869"/>
      <c r="AX28" s="869"/>
      <c r="AY28" s="869"/>
      <c r="AZ28" s="869"/>
      <c r="BA28" s="869"/>
      <c r="BB28" s="869"/>
      <c r="BC28" s="699"/>
      <c r="BD28" s="451" t="s">
        <v>358</v>
      </c>
      <c r="BE28" s="449" t="s">
        <v>650</v>
      </c>
      <c r="BF28" s="396"/>
      <c r="BG28" s="396" t="str">
        <f>IF(OR(ISBLANK(F8),ISBLANK(F9),ISBLANK(F10)),"N/A",IF((BG26=BG27),"ok","&lt;&gt;"))</f>
        <v>N/A</v>
      </c>
      <c r="BH28" s="396"/>
      <c r="BI28" s="396" t="str">
        <f t="shared" ref="BI28:DA28" si="25">IF(OR(ISBLANK(H8),ISBLANK(H9),ISBLANK(H10)),"N/A",IF((BI26=BI27),"ok","&lt;&gt;"))</f>
        <v>N/A</v>
      </c>
      <c r="BJ28" s="396"/>
      <c r="BK28" s="396" t="str">
        <f t="shared" si="25"/>
        <v>N/A</v>
      </c>
      <c r="BL28" s="396"/>
      <c r="BM28" s="396" t="str">
        <f t="shared" si="25"/>
        <v>N/A</v>
      </c>
      <c r="BN28" s="396"/>
      <c r="BO28" s="396" t="str">
        <f t="shared" si="25"/>
        <v>N/A</v>
      </c>
      <c r="BP28" s="396"/>
      <c r="BQ28" s="396" t="str">
        <f t="shared" si="25"/>
        <v>N/A</v>
      </c>
      <c r="BR28" s="396"/>
      <c r="BS28" s="396" t="str">
        <f t="shared" si="25"/>
        <v>N/A</v>
      </c>
      <c r="BT28" s="396"/>
      <c r="BU28" s="396" t="str">
        <f t="shared" si="25"/>
        <v>N/A</v>
      </c>
      <c r="BV28" s="396"/>
      <c r="BW28" s="396" t="str">
        <f t="shared" si="25"/>
        <v>N/A</v>
      </c>
      <c r="BX28" s="396"/>
      <c r="BY28" s="396" t="str">
        <f t="shared" si="25"/>
        <v>N/A</v>
      </c>
      <c r="BZ28" s="396"/>
      <c r="CA28" s="396" t="str">
        <f t="shared" si="25"/>
        <v>N/A</v>
      </c>
      <c r="CB28" s="396"/>
      <c r="CC28" s="396" t="str">
        <f t="shared" si="25"/>
        <v>N/A</v>
      </c>
      <c r="CD28" s="396"/>
      <c r="CE28" s="396" t="str">
        <f t="shared" si="25"/>
        <v>N/A</v>
      </c>
      <c r="CF28" s="396"/>
      <c r="CG28" s="396" t="str">
        <f t="shared" si="25"/>
        <v>N/A</v>
      </c>
      <c r="CH28" s="396"/>
      <c r="CI28" s="396" t="str">
        <f t="shared" si="25"/>
        <v>ok</v>
      </c>
      <c r="CJ28" s="396"/>
      <c r="CK28" s="396" t="str">
        <f t="shared" si="25"/>
        <v>ok</v>
      </c>
      <c r="CL28" s="396"/>
      <c r="CM28" s="396" t="str">
        <f t="shared" si="25"/>
        <v>ok</v>
      </c>
      <c r="CN28" s="396"/>
      <c r="CO28" s="396" t="str">
        <f t="shared" si="25"/>
        <v>ok</v>
      </c>
      <c r="CP28" s="396"/>
      <c r="CQ28" s="396" t="str">
        <f t="shared" si="25"/>
        <v>ok</v>
      </c>
      <c r="CR28" s="396"/>
      <c r="CS28" s="396" t="str">
        <f t="shared" si="25"/>
        <v>ok</v>
      </c>
      <c r="CT28" s="396"/>
      <c r="CU28" s="396" t="str">
        <f t="shared" si="25"/>
        <v>ok</v>
      </c>
      <c r="CV28" s="396"/>
      <c r="CW28" s="396" t="str">
        <f t="shared" si="25"/>
        <v>ok</v>
      </c>
      <c r="CX28" s="396"/>
      <c r="CY28" s="396" t="str">
        <f t="shared" si="25"/>
        <v>ok</v>
      </c>
      <c r="CZ28" s="396"/>
      <c r="DA28" s="396" t="str">
        <f t="shared" si="25"/>
        <v>ok</v>
      </c>
    </row>
    <row r="29" spans="1:105" s="657" customFormat="1" ht="21.6" customHeight="1" x14ac:dyDescent="0.2">
      <c r="A29" s="447"/>
      <c r="B29" s="447"/>
      <c r="C29" s="446" t="s">
        <v>351</v>
      </c>
      <c r="D29" s="967" t="s">
        <v>361</v>
      </c>
      <c r="E29" s="967"/>
      <c r="F29" s="967"/>
      <c r="G29" s="967"/>
      <c r="H29" s="967"/>
      <c r="I29" s="967"/>
      <c r="J29" s="967"/>
      <c r="K29" s="967"/>
      <c r="L29" s="967"/>
      <c r="M29" s="967"/>
      <c r="N29" s="967"/>
      <c r="O29" s="967"/>
      <c r="P29" s="967"/>
      <c r="Q29" s="967"/>
      <c r="R29" s="967"/>
      <c r="S29" s="967"/>
      <c r="T29" s="967"/>
      <c r="U29" s="967"/>
      <c r="V29" s="967"/>
      <c r="W29" s="967"/>
      <c r="X29" s="967"/>
      <c r="Y29" s="967"/>
      <c r="Z29" s="967"/>
      <c r="AA29" s="967"/>
      <c r="AB29" s="967"/>
      <c r="AC29" s="967"/>
      <c r="AD29" s="967"/>
      <c r="AE29" s="967"/>
      <c r="AF29" s="967"/>
      <c r="AG29" s="967"/>
      <c r="AH29" s="967"/>
      <c r="AI29" s="967"/>
      <c r="AJ29" s="967"/>
      <c r="AK29" s="967"/>
      <c r="AL29" s="967"/>
      <c r="AM29" s="967"/>
      <c r="AN29" s="967"/>
      <c r="AO29" s="967"/>
      <c r="AP29" s="967"/>
      <c r="AQ29" s="967"/>
      <c r="AR29" s="967"/>
      <c r="AS29" s="967"/>
      <c r="AT29" s="967"/>
      <c r="AU29" s="967"/>
      <c r="AV29" s="967"/>
      <c r="AW29" s="967"/>
      <c r="AX29" s="967"/>
      <c r="AY29" s="967"/>
      <c r="AZ29" s="967"/>
      <c r="BA29" s="967"/>
      <c r="BB29" s="967"/>
      <c r="BC29" s="699"/>
      <c r="BD29" s="466">
        <v>16</v>
      </c>
      <c r="BE29" s="449" t="s">
        <v>651</v>
      </c>
      <c r="BF29" s="396" t="s">
        <v>628</v>
      </c>
      <c r="BG29" s="396">
        <f>SUM(F12:F16)+SUM(F18:F19)</f>
        <v>0</v>
      </c>
      <c r="BH29" s="396"/>
      <c r="BI29" s="396">
        <f>SUM(H12:H16)+SUM(H18:H19)</f>
        <v>0</v>
      </c>
      <c r="BJ29" s="396"/>
      <c r="BK29" s="396">
        <f>SUM(J12:J16)+SUM(J18:J19)</f>
        <v>0</v>
      </c>
      <c r="BL29" s="396"/>
      <c r="BM29" s="396">
        <f>SUM(L12:L16)+SUM(L18:L19)</f>
        <v>0</v>
      </c>
      <c r="BN29" s="396"/>
      <c r="BO29" s="396">
        <f>SUM(N12:N16)+SUM(N18:N19)</f>
        <v>0</v>
      </c>
      <c r="BP29" s="396"/>
      <c r="BQ29" s="396">
        <f>SUM(P12:P16)+SUM(P18:P19)</f>
        <v>0</v>
      </c>
      <c r="BR29" s="396"/>
      <c r="BS29" s="396">
        <f>SUM(R12:R16)+SUM(R18:R19)</f>
        <v>0</v>
      </c>
      <c r="BT29" s="396"/>
      <c r="BU29" s="396">
        <f>SUM(T12:T16)+SUM(T18:T19)</f>
        <v>0</v>
      </c>
      <c r="BV29" s="396"/>
      <c r="BW29" s="396">
        <f>SUM(V12:V16)+SUM(V18:V19)</f>
        <v>0</v>
      </c>
      <c r="BX29" s="396"/>
      <c r="BY29" s="396">
        <f>SUM(X12:X16)+SUM(X18:X19)</f>
        <v>0</v>
      </c>
      <c r="BZ29" s="396"/>
      <c r="CA29" s="396">
        <f>SUM(Z12:Z16)+SUM(Z18:Z19)</f>
        <v>0</v>
      </c>
      <c r="CB29" s="396"/>
      <c r="CC29" s="396">
        <f>SUM(AB12:AB16)+SUM(AB18:AB19)</f>
        <v>0</v>
      </c>
      <c r="CD29" s="396"/>
      <c r="CE29" s="396">
        <f>SUM(AD12:AD16)+SUM(AD18:AD19)</f>
        <v>0</v>
      </c>
      <c r="CF29" s="396"/>
      <c r="CG29" s="396">
        <f>SUM(AF12:AF16)+SUM(AF18:AF19)</f>
        <v>0</v>
      </c>
      <c r="CH29" s="396"/>
      <c r="CI29" s="396">
        <f>SUM(AH12:AH16)+SUM(AH18:AH19)</f>
        <v>275.31250381469727</v>
      </c>
      <c r="CJ29" s="396"/>
      <c r="CK29" s="396">
        <f>SUM(AJ12:AJ16)+SUM(AJ18:AJ19)</f>
        <v>277.8115062713623</v>
      </c>
      <c r="CL29" s="396"/>
      <c r="CM29" s="396">
        <f>SUM(AL12:AL16)+SUM(AL18:AL19)</f>
        <v>276.71195125579834</v>
      </c>
      <c r="CN29" s="396"/>
      <c r="CO29" s="396">
        <f>SUM(AN12:AN16)+SUM(AN18:AN19)</f>
        <v>280.55257892608643</v>
      </c>
      <c r="CP29" s="396"/>
      <c r="CQ29" s="396">
        <f>SUM(AP12:AP16)+SUM(AP18:AP19)</f>
        <v>282.54334926605225</v>
      </c>
      <c r="CR29" s="396"/>
      <c r="CS29" s="396">
        <f>SUM(AR12:AR16)+SUM(AR18:AR19)</f>
        <v>260.86382525621468</v>
      </c>
      <c r="CT29" s="396"/>
      <c r="CU29" s="396">
        <f>SUM(AT12:AT16)+SUM(AT18:AT19)</f>
        <v>266.22032919849175</v>
      </c>
      <c r="CV29" s="396"/>
      <c r="CW29" s="396">
        <f>SUM(AV12:AV16)+SUM(AV18:AV19)</f>
        <v>273.17615771131813</v>
      </c>
      <c r="CX29" s="396"/>
      <c r="CY29" s="396">
        <f>SUM(AX12:AX16)+SUM(AX18:AX19)</f>
        <v>286.52979524821086</v>
      </c>
      <c r="CZ29" s="396"/>
      <c r="DA29" s="396">
        <f>SUM(AZ12:AZ16)+SUM(AZ18:AZ19)</f>
        <v>289.36317452323556</v>
      </c>
    </row>
    <row r="30" spans="1:105" s="657" customFormat="1" ht="9.6" customHeight="1" x14ac:dyDescent="0.2">
      <c r="A30" s="447"/>
      <c r="B30" s="447"/>
      <c r="C30" s="446"/>
      <c r="D30" s="979"/>
      <c r="E30" s="978"/>
      <c r="F30" s="978"/>
      <c r="G30" s="978"/>
      <c r="H30" s="978"/>
      <c r="I30" s="978"/>
      <c r="J30" s="978"/>
      <c r="K30" s="978"/>
      <c r="L30" s="978"/>
      <c r="M30" s="978"/>
      <c r="N30" s="978"/>
      <c r="O30" s="978"/>
      <c r="P30" s="978"/>
      <c r="Q30" s="978"/>
      <c r="R30" s="978"/>
      <c r="S30" s="978"/>
      <c r="T30" s="978"/>
      <c r="U30" s="978"/>
      <c r="V30" s="978"/>
      <c r="W30" s="978"/>
      <c r="X30" s="978"/>
      <c r="Y30" s="978"/>
      <c r="Z30" s="978"/>
      <c r="AA30" s="978"/>
      <c r="AB30" s="978"/>
      <c r="AC30" s="978"/>
      <c r="AD30" s="978"/>
      <c r="AE30" s="978"/>
      <c r="AF30" s="978"/>
      <c r="AG30" s="978"/>
      <c r="AH30" s="978"/>
      <c r="AI30" s="978"/>
      <c r="AJ30" s="978"/>
      <c r="AK30" s="978"/>
      <c r="AL30" s="978"/>
      <c r="AM30" s="978"/>
      <c r="AN30" s="978"/>
      <c r="AO30" s="978"/>
      <c r="AP30" s="978"/>
      <c r="AQ30" s="978"/>
      <c r="AR30" s="978"/>
      <c r="AS30" s="978"/>
      <c r="AT30" s="978"/>
      <c r="AU30" s="978"/>
      <c r="AV30" s="978"/>
      <c r="AW30" s="978"/>
      <c r="AX30" s="978"/>
      <c r="AY30" s="978"/>
      <c r="AZ30" s="978"/>
      <c r="BA30" s="978"/>
      <c r="BB30" s="978"/>
      <c r="BC30" s="699"/>
      <c r="BD30" s="451" t="s">
        <v>358</v>
      </c>
      <c r="BE30" s="449" t="s">
        <v>652</v>
      </c>
      <c r="BF30" s="396"/>
      <c r="BG30" s="396" t="str">
        <f>IF(OR(ISBLANK(F12),ISBLANK(F13),ISBLANK(F14),ISBLANK(F15),ISBLANK(F16),ISBLANK(F18),ISBLANK(F19),ISBLANK(F10)),"N/A",IF((BG26=BG29),"ok","&lt;&gt;"))</f>
        <v>N/A</v>
      </c>
      <c r="BH30" s="396"/>
      <c r="BI30" s="396" t="str">
        <f>IF(OR(ISBLANK(H12),ISBLANK(H13),ISBLANK(H14),ISBLANK(H15),ISBLANK(H16),ISBLANK(H18),ISBLANK(H19),ISBLANK(H10)),"N/A",IF((BI26=BI29),"ok","&lt;&gt;"))</f>
        <v>N/A</v>
      </c>
      <c r="BJ30" s="396"/>
      <c r="BK30" s="396" t="str">
        <f>IF(OR(ISBLANK(J12),ISBLANK(J13),ISBLANK(J14),ISBLANK(J15),ISBLANK(J16),ISBLANK(J18),ISBLANK(J19),ISBLANK(J10)),"N/A",IF((BK26=BK29),"ok","&lt;&gt;"))</f>
        <v>N/A</v>
      </c>
      <c r="BL30" s="396"/>
      <c r="BM30" s="396" t="str">
        <f>IF(OR(ISBLANK(L12),ISBLANK(L13),ISBLANK(L14),ISBLANK(L15),ISBLANK(L16),ISBLANK(L18),ISBLANK(L19),ISBLANK(L10)),"N/A",IF((BM26=BM29),"ok","&lt;&gt;"))</f>
        <v>N/A</v>
      </c>
      <c r="BN30" s="396"/>
      <c r="BO30" s="396" t="str">
        <f>IF(OR(ISBLANK(N12),ISBLANK(N13),ISBLANK(N14),ISBLANK(N15),ISBLANK(N16),ISBLANK(N18),ISBLANK(N19),ISBLANK(N10)),"N/A",IF((BO26=BO29),"ok","&lt;&gt;"))</f>
        <v>N/A</v>
      </c>
      <c r="BP30" s="396"/>
      <c r="BQ30" s="396" t="str">
        <f>IF(OR(ISBLANK(P12),ISBLANK(P13),ISBLANK(P14),ISBLANK(P15),ISBLANK(P16),ISBLANK(P18),ISBLANK(P19),ISBLANK(P10)),"N/A",IF((BQ26=BQ29),"ok","&lt;&gt;"))</f>
        <v>N/A</v>
      </c>
      <c r="BR30" s="396"/>
      <c r="BS30" s="396" t="str">
        <f>IF(OR(ISBLANK(R12),ISBLANK(R13),ISBLANK(R14),ISBLANK(R15),ISBLANK(R16),ISBLANK(R18),ISBLANK(R19),ISBLANK(R10)),"N/A",IF((BS26=BS29),"ok","&lt;&gt;"))</f>
        <v>N/A</v>
      </c>
      <c r="BT30" s="396"/>
      <c r="BU30" s="396" t="str">
        <f>IF(OR(ISBLANK(T12),ISBLANK(T13),ISBLANK(T14),ISBLANK(T15),ISBLANK(T16),ISBLANK(T18),ISBLANK(T19),ISBLANK(T10)),"N/A",IF((BU26=BU29),"ok","&lt;&gt;"))</f>
        <v>N/A</v>
      </c>
      <c r="BV30" s="396"/>
      <c r="BW30" s="396" t="str">
        <f>IF(OR(ISBLANK(V12),ISBLANK(V13),ISBLANK(V14),ISBLANK(V15),ISBLANK(V16),ISBLANK(V18),ISBLANK(V19),ISBLANK(V10)),"N/A",IF((BW26=BW29),"ok","&lt;&gt;"))</f>
        <v>N/A</v>
      </c>
      <c r="BX30" s="396"/>
      <c r="BY30" s="396" t="str">
        <f>IF(OR(ISBLANK(X12),ISBLANK(X13),ISBLANK(X14),ISBLANK(X15),ISBLANK(X16),ISBLANK(X18),ISBLANK(X19),ISBLANK(X10)),"N/A",IF((BY26=BY29),"ok","&lt;&gt;"))</f>
        <v>N/A</v>
      </c>
      <c r="BZ30" s="396"/>
      <c r="CA30" s="396" t="str">
        <f>IF(OR(ISBLANK(Z12),ISBLANK(Z13),ISBLANK(Z14),ISBLANK(Z15),ISBLANK(Z16),ISBLANK(Z18),ISBLANK(Z19),ISBLANK(Z10)),"N/A",IF((CA26=CA29),"ok","&lt;&gt;"))</f>
        <v>N/A</v>
      </c>
      <c r="CB30" s="396"/>
      <c r="CC30" s="396" t="str">
        <f>IF(OR(ISBLANK(AB12),ISBLANK(AB13),ISBLANK(AB14),ISBLANK(AB15),ISBLANK(AB16),ISBLANK(AB18),ISBLANK(AB19),ISBLANK(AB10)),"N/A",IF((CC26=CC29),"ok","&lt;&gt;"))</f>
        <v>N/A</v>
      </c>
      <c r="CD30" s="396"/>
      <c r="CE30" s="396" t="str">
        <f>IF(OR(ISBLANK(AD12),ISBLANK(AD13),ISBLANK(AD14),ISBLANK(AD15),ISBLANK(AD16),ISBLANK(AD18),ISBLANK(AD19),ISBLANK(AD10)),"N/A",IF((CE26=CE29),"ok","&lt;&gt;"))</f>
        <v>N/A</v>
      </c>
      <c r="CF30" s="396"/>
      <c r="CG30" s="396" t="str">
        <f>IF(OR(ISBLANK(AF12),ISBLANK(AF13),ISBLANK(AF14),ISBLANK(AF15),ISBLANK(AF16),ISBLANK(AF18),ISBLANK(AF19),ISBLANK(AF10)),"N/A",IF((CG26=CG29),"ok","&lt;&gt;"))</f>
        <v>N/A</v>
      </c>
      <c r="CH30" s="396"/>
      <c r="CI30" s="396" t="str">
        <f>IF(OR(ISBLANK(AH12),ISBLANK(AH13),ISBLANK(AH14),ISBLANK(AH19),ISBLANK(AH16),ISBLANK(AH18),ISBLANK(#REF!),ISBLANK(AH10)),"N/A",IF((CI26=CI29),"ok","&lt;&gt;"))</f>
        <v>N/A</v>
      </c>
      <c r="CJ30" s="396"/>
      <c r="CK30" s="396" t="str">
        <f>IF(OR(ISBLANK(AJ12),ISBLANK(AJ13),ISBLANK(AJ14),ISBLANK(AJ19),ISBLANK(AJ16),ISBLANK(AJ18),ISBLANK(#REF!),ISBLANK(AJ10)),"N/A",IF((CK26=CK29),"ok","&lt;&gt;"))</f>
        <v>N/A</v>
      </c>
      <c r="CL30" s="396"/>
      <c r="CM30" s="396" t="str">
        <f>IF(OR(ISBLANK(AL12),ISBLANK(AL13),ISBLANK(AL14),ISBLANK(AL19),ISBLANK(AL16),ISBLANK(AL18),ISBLANK(#REF!),ISBLANK(AL10)),"N/A",IF((CM26=CM29),"ok","&lt;&gt;"))</f>
        <v>N/A</v>
      </c>
      <c r="CN30" s="396"/>
      <c r="CO30" s="396" t="str">
        <f>IF(OR(ISBLANK(AN12),ISBLANK(AN13),ISBLANK(AN14),ISBLANK(AN19),ISBLANK(AN16),ISBLANK(AN18),ISBLANK(#REF!),ISBLANK(AN10)),"N/A",IF((CO26=CO29),"ok","&lt;&gt;"))</f>
        <v>N/A</v>
      </c>
      <c r="CP30" s="396"/>
      <c r="CQ30" s="396" t="str">
        <f>IF(OR(ISBLANK(AP12),ISBLANK(AP13),ISBLANK(AP14),ISBLANK(AP19),ISBLANK(AP16),ISBLANK(AP18),ISBLANK(#REF!),ISBLANK(AP10)),"N/A",IF((CQ26=CQ29),"ok","&lt;&gt;"))</f>
        <v>N/A</v>
      </c>
      <c r="CR30" s="396"/>
      <c r="CS30" s="396" t="str">
        <f>IF(OR(ISBLANK(AR12),ISBLANK(AR13),ISBLANK(AR14),ISBLANK(AR19),ISBLANK(AR16),ISBLANK(AR18),ISBLANK(#REF!),ISBLANK(AR10)),"N/A",IF((CS26=CS29),"ok","&lt;&gt;"))</f>
        <v>N/A</v>
      </c>
      <c r="CT30" s="396"/>
      <c r="CU30" s="396" t="str">
        <f>IF(OR(ISBLANK(AT12),ISBLANK(AT13),ISBLANK(AT14),ISBLANK(AT19),ISBLANK(AT16),ISBLANK(AT18),ISBLANK(#REF!),ISBLANK(AT10)),"N/A",IF((CU26=CU29),"ok","&lt;&gt;"))</f>
        <v>N/A</v>
      </c>
      <c r="CV30" s="396"/>
      <c r="CW30" s="396" t="str">
        <f>IF(OR(ISBLANK(AV12),ISBLANK(AV13),ISBLANK(AV14),ISBLANK(AV19),ISBLANK(AV16),ISBLANK(AV18),ISBLANK(#REF!),ISBLANK(AV10)),"N/A",IF((CW26=CW29),"ok","&lt;&gt;"))</f>
        <v>N/A</v>
      </c>
      <c r="CX30" s="396"/>
      <c r="CY30" s="396" t="str">
        <f>IF(OR(ISBLANK(AX12),ISBLANK(AX13),ISBLANK(AX14),ISBLANK(AX19),ISBLANK(AX16),ISBLANK(AX18),ISBLANK(#REF!),ISBLANK(AX10)),"N/A",IF((CY26=CY29),"ok","&lt;&gt;"))</f>
        <v>N/A</v>
      </c>
      <c r="CZ30" s="396"/>
      <c r="DA30" s="396" t="str">
        <f>IF(OR(ISBLANK(AZ12),ISBLANK(AZ13),ISBLANK(AZ14),ISBLANK(AZ19),ISBLANK(AZ16),ISBLANK(AZ18),ISBLANK(#REF!),ISBLANK(AZ10)),"N/A",IF((DA26=DA29),"ok","&lt;&gt;"))</f>
        <v>N/A</v>
      </c>
    </row>
    <row r="31" spans="1:105" ht="21" customHeight="1" x14ac:dyDescent="0.2">
      <c r="A31" s="447"/>
      <c r="B31" s="447"/>
      <c r="C31" s="446"/>
      <c r="D31" s="453"/>
      <c r="E31" s="453"/>
      <c r="F31" s="453"/>
      <c r="G31" s="453"/>
      <c r="H31" s="453"/>
      <c r="I31" s="453"/>
      <c r="J31" s="453"/>
      <c r="K31" s="453"/>
      <c r="L31" s="453"/>
      <c r="M31" s="453"/>
      <c r="N31" s="453"/>
      <c r="O31" s="453"/>
      <c r="P31" s="1057" t="s">
        <v>634</v>
      </c>
      <c r="Q31" s="1058"/>
      <c r="R31" s="1059"/>
      <c r="S31" s="453"/>
      <c r="T31" s="453"/>
      <c r="U31" s="1060" t="str">
        <f>D12&amp;" (W3,4)"</f>
        <v>Hogares (W3,4)</v>
      </c>
      <c r="V31" s="1061"/>
      <c r="W31" s="1061"/>
      <c r="X31" s="1061"/>
      <c r="Y31" s="1061"/>
      <c r="Z31" s="1061"/>
      <c r="AA31" s="1061"/>
      <c r="AB31" s="1062"/>
      <c r="AC31" s="453"/>
      <c r="AD31" s="453"/>
      <c r="AE31" s="453"/>
      <c r="AF31" s="453"/>
      <c r="AG31" s="453"/>
      <c r="AH31" s="453"/>
      <c r="AI31" s="453"/>
      <c r="AJ31" s="453"/>
      <c r="AK31" s="453"/>
      <c r="AL31" s="872"/>
      <c r="AM31" s="872"/>
      <c r="AN31" s="872"/>
      <c r="AO31" s="872"/>
      <c r="AP31" s="872"/>
      <c r="AQ31" s="872"/>
      <c r="AR31" s="872"/>
      <c r="AS31" s="872"/>
      <c r="AT31" s="872"/>
      <c r="AU31" s="872"/>
      <c r="AV31" s="872"/>
      <c r="AW31" s="872"/>
      <c r="AX31" s="872"/>
      <c r="AY31" s="872"/>
      <c r="AZ31" s="701"/>
      <c r="BA31" s="702"/>
      <c r="BB31" s="453"/>
      <c r="BC31" s="703"/>
      <c r="BD31" s="628" t="s">
        <v>358</v>
      </c>
      <c r="BE31" s="704" t="s">
        <v>653</v>
      </c>
      <c r="BF31" s="705"/>
      <c r="BG31" s="705" t="str">
        <f>IF(OR(ISBLANK(F21),ISBLANK(F22),ISBLANK(F23)),"N/A",IF(F21&lt;F23,"&lt;&gt;",IF(F21&gt;F22,"&lt;&gt;","ok")))</f>
        <v>N/A</v>
      </c>
      <c r="BH31" s="705"/>
      <c r="BI31" s="705" t="str">
        <f t="shared" ref="BI31:DA31" si="26">IF(OR(ISBLANK(H21),ISBLANK(H22),ISBLANK(H23)),"N/A",IF(H21&lt;H23,"&lt;&gt;",IF(H21&gt;H22,"&lt;&gt;","ok")))</f>
        <v>N/A</v>
      </c>
      <c r="BJ31" s="705"/>
      <c r="BK31" s="705" t="str">
        <f t="shared" si="26"/>
        <v>N/A</v>
      </c>
      <c r="BL31" s="705"/>
      <c r="BM31" s="705" t="str">
        <f t="shared" si="26"/>
        <v>N/A</v>
      </c>
      <c r="BN31" s="705"/>
      <c r="BO31" s="705" t="str">
        <f t="shared" si="26"/>
        <v>N/A</v>
      </c>
      <c r="BP31" s="705"/>
      <c r="BQ31" s="705" t="str">
        <f t="shared" si="26"/>
        <v>N/A</v>
      </c>
      <c r="BR31" s="705"/>
      <c r="BS31" s="705" t="str">
        <f t="shared" si="26"/>
        <v>N/A</v>
      </c>
      <c r="BT31" s="705"/>
      <c r="BU31" s="705" t="str">
        <f t="shared" si="26"/>
        <v>N/A</v>
      </c>
      <c r="BV31" s="705"/>
      <c r="BW31" s="705" t="str">
        <f t="shared" si="26"/>
        <v>N/A</v>
      </c>
      <c r="BX31" s="705"/>
      <c r="BY31" s="705" t="str">
        <f t="shared" si="26"/>
        <v>N/A</v>
      </c>
      <c r="BZ31" s="705"/>
      <c r="CA31" s="705" t="str">
        <f t="shared" si="26"/>
        <v>N/A</v>
      </c>
      <c r="CB31" s="705"/>
      <c r="CC31" s="705" t="str">
        <f t="shared" si="26"/>
        <v>N/A</v>
      </c>
      <c r="CD31" s="705"/>
      <c r="CE31" s="705" t="str">
        <f t="shared" si="26"/>
        <v>N/A</v>
      </c>
      <c r="CF31" s="705"/>
      <c r="CG31" s="705" t="str">
        <f t="shared" si="26"/>
        <v>N/A</v>
      </c>
      <c r="CH31" s="705"/>
      <c r="CI31" s="705" t="str">
        <f t="shared" si="26"/>
        <v>ok</v>
      </c>
      <c r="CJ31" s="705"/>
      <c r="CK31" s="705" t="str">
        <f t="shared" si="26"/>
        <v>ok</v>
      </c>
      <c r="CL31" s="705"/>
      <c r="CM31" s="705" t="str">
        <f t="shared" si="26"/>
        <v>ok</v>
      </c>
      <c r="CN31" s="705"/>
      <c r="CO31" s="705" t="str">
        <f t="shared" si="26"/>
        <v>ok</v>
      </c>
      <c r="CP31" s="705"/>
      <c r="CQ31" s="705" t="str">
        <f t="shared" si="26"/>
        <v>ok</v>
      </c>
      <c r="CR31" s="705"/>
      <c r="CS31" s="705" t="str">
        <f t="shared" si="26"/>
        <v>ok</v>
      </c>
      <c r="CT31" s="705"/>
      <c r="CU31" s="705" t="str">
        <f t="shared" si="26"/>
        <v>ok</v>
      </c>
      <c r="CV31" s="705"/>
      <c r="CW31" s="705" t="str">
        <f t="shared" si="26"/>
        <v>ok</v>
      </c>
      <c r="CX31" s="705"/>
      <c r="CY31" s="705" t="str">
        <f t="shared" si="26"/>
        <v>ok</v>
      </c>
      <c r="CZ31" s="705"/>
      <c r="DA31" s="705" t="str">
        <f t="shared" si="26"/>
        <v>ok</v>
      </c>
    </row>
    <row r="32" spans="1:105" ht="10.35" customHeight="1" x14ac:dyDescent="0.2">
      <c r="A32" s="447"/>
      <c r="B32" s="447"/>
      <c r="C32" s="446"/>
      <c r="D32" s="453"/>
      <c r="E32" s="453"/>
      <c r="F32" s="453"/>
      <c r="G32" s="453"/>
      <c r="H32" s="453"/>
      <c r="I32" s="453"/>
      <c r="J32" s="453"/>
      <c r="K32" s="1063" t="str">
        <f>LEFT(D10,LEN(D10)-25)&amp;" (W3,3)"</f>
        <v>Cantidad neta de agua dulce provista por la industria del suministro de agua (CIIU 36)   (W3,3)</v>
      </c>
      <c r="L32" s="1064"/>
      <c r="M32" s="1064"/>
      <c r="N32" s="1065"/>
      <c r="O32" s="453"/>
      <c r="P32" s="1058"/>
      <c r="Q32" s="1058"/>
      <c r="R32" s="1059"/>
      <c r="S32" s="453"/>
      <c r="T32" s="453"/>
      <c r="U32" s="453"/>
      <c r="V32" s="453"/>
      <c r="W32" s="453"/>
      <c r="X32" s="453"/>
      <c r="Y32" s="453"/>
      <c r="Z32" s="453"/>
      <c r="AA32" s="453"/>
      <c r="AB32" s="453"/>
      <c r="AC32" s="453"/>
      <c r="AD32" s="453"/>
      <c r="AE32" s="453"/>
      <c r="AF32" s="453"/>
      <c r="AG32" s="453"/>
      <c r="AH32" s="453"/>
      <c r="AI32" s="453"/>
      <c r="AJ32" s="453"/>
      <c r="AK32" s="453"/>
      <c r="AL32" s="618"/>
      <c r="AM32" s="618"/>
      <c r="AN32" s="618"/>
      <c r="AO32" s="618"/>
      <c r="AP32" s="618"/>
      <c r="AQ32" s="618"/>
      <c r="AR32" s="618"/>
      <c r="AS32" s="618"/>
      <c r="AT32" s="618"/>
      <c r="AU32" s="618"/>
      <c r="AV32" s="618"/>
      <c r="AW32" s="618"/>
      <c r="AX32" s="618"/>
      <c r="AY32" s="618"/>
      <c r="AZ32" s="456"/>
      <c r="BA32" s="706"/>
      <c r="BB32" s="453"/>
      <c r="BC32" s="703"/>
      <c r="BD32" s="396"/>
      <c r="BE32" s="707"/>
      <c r="BF32" s="396"/>
      <c r="BG32" s="396"/>
      <c r="BH32" s="396"/>
      <c r="BI32" s="398"/>
      <c r="BJ32" s="398"/>
      <c r="BK32" s="398"/>
      <c r="BL32" s="398"/>
      <c r="BM32" s="398"/>
      <c r="BN32" s="398"/>
      <c r="BO32" s="398"/>
      <c r="BP32" s="398"/>
      <c r="BQ32" s="398"/>
      <c r="BR32" s="398"/>
      <c r="BS32" s="398"/>
      <c r="BT32" s="398"/>
      <c r="BU32" s="398"/>
      <c r="BV32" s="398"/>
      <c r="BW32" s="396"/>
      <c r="BX32" s="396"/>
      <c r="BY32" s="396"/>
      <c r="BZ32" s="396"/>
      <c r="CA32" s="396"/>
      <c r="CB32" s="396"/>
      <c r="CC32" s="396"/>
      <c r="CD32" s="396"/>
      <c r="CE32" s="396"/>
      <c r="CF32" s="396"/>
      <c r="CG32" s="396"/>
      <c r="CH32" s="396"/>
      <c r="CI32" s="396"/>
      <c r="CJ32" s="396"/>
      <c r="CK32" s="396"/>
      <c r="CL32" s="396"/>
      <c r="CM32" s="396"/>
      <c r="CN32" s="396"/>
      <c r="CO32" s="396"/>
      <c r="CP32" s="396"/>
      <c r="CQ32" s="396"/>
      <c r="CR32" s="396"/>
      <c r="CS32" s="396"/>
      <c r="CT32" s="396"/>
      <c r="CU32" s="396"/>
      <c r="CV32" s="396"/>
      <c r="CW32" s="396"/>
      <c r="CX32" s="396"/>
      <c r="CY32" s="396"/>
      <c r="CZ32" s="396"/>
      <c r="DA32" s="396"/>
    </row>
    <row r="33" spans="1:105" ht="33.75" customHeight="1" x14ac:dyDescent="0.2">
      <c r="A33" s="447"/>
      <c r="B33" s="447"/>
      <c r="C33" s="446"/>
      <c r="D33" s="1072" t="str">
        <f>D8&amp;" (W3, 1)"</f>
        <v>Cantidad bruta de agua dulce provista por la industria del suministro de agua (CIIU 36) (W3, 1)</v>
      </c>
      <c r="E33" s="872"/>
      <c r="F33" s="708"/>
      <c r="G33" s="708"/>
      <c r="H33" s="708"/>
      <c r="I33" s="708"/>
      <c r="J33" s="708"/>
      <c r="K33" s="1066"/>
      <c r="L33" s="1067"/>
      <c r="M33" s="1067"/>
      <c r="N33" s="1068"/>
      <c r="O33" s="708"/>
      <c r="P33" s="1058"/>
      <c r="Q33" s="1058"/>
      <c r="R33" s="1059"/>
      <c r="S33" s="708"/>
      <c r="T33" s="708"/>
      <c r="U33" s="1060" t="str">
        <f>D13&amp;" (W3,5)"</f>
        <v>Agricultura, ganadería, silvicultura y pesca (CIIU 01-03) (W3,5)</v>
      </c>
      <c r="V33" s="1061"/>
      <c r="W33" s="1061"/>
      <c r="X33" s="1061"/>
      <c r="Y33" s="1061"/>
      <c r="Z33" s="1061"/>
      <c r="AA33" s="1061"/>
      <c r="AB33" s="1062"/>
      <c r="AC33" s="872"/>
      <c r="AD33" s="872"/>
      <c r="AE33" s="465"/>
      <c r="AF33" s="465"/>
      <c r="AG33" s="709"/>
      <c r="AI33" s="710"/>
      <c r="AJ33" s="453"/>
      <c r="AK33" s="453"/>
      <c r="AL33" s="872"/>
      <c r="AM33" s="872"/>
      <c r="AN33" s="872"/>
      <c r="AO33" s="872"/>
      <c r="AP33" s="872"/>
      <c r="AQ33" s="872"/>
      <c r="AR33" s="872"/>
      <c r="AS33" s="872"/>
      <c r="AT33" s="872"/>
      <c r="AU33" s="872"/>
      <c r="AV33" s="872"/>
      <c r="AW33" s="872"/>
      <c r="AX33" s="872"/>
      <c r="AY33" s="872"/>
      <c r="AZ33" s="701"/>
      <c r="BA33" s="702"/>
      <c r="BB33" s="453"/>
      <c r="BC33" s="703"/>
      <c r="BD33" s="490" t="s">
        <v>394</v>
      </c>
      <c r="BE33" s="491" t="s">
        <v>395</v>
      </c>
    </row>
    <row r="34" spans="1:105" ht="13.35" customHeight="1" x14ac:dyDescent="0.2">
      <c r="A34" s="447"/>
      <c r="B34" s="447"/>
      <c r="C34" s="446"/>
      <c r="D34" s="1073"/>
      <c r="E34" s="708"/>
      <c r="F34" s="708"/>
      <c r="G34" s="708"/>
      <c r="H34" s="708"/>
      <c r="I34" s="708"/>
      <c r="J34" s="708"/>
      <c r="K34" s="1066"/>
      <c r="L34" s="1067"/>
      <c r="M34" s="1067"/>
      <c r="N34" s="1068"/>
      <c r="O34" s="708"/>
      <c r="P34" s="708"/>
      <c r="Q34" s="708"/>
      <c r="R34" s="708"/>
      <c r="S34" s="708"/>
      <c r="T34" s="708"/>
      <c r="U34" s="708"/>
      <c r="V34" s="708"/>
      <c r="W34" s="708"/>
      <c r="X34" s="708"/>
      <c r="Y34" s="708"/>
      <c r="Z34" s="708"/>
      <c r="AA34" s="454"/>
      <c r="AB34" s="455"/>
      <c r="AC34" s="872"/>
      <c r="AD34" s="465"/>
      <c r="AE34" s="465"/>
      <c r="AF34" s="465"/>
      <c r="AG34" s="709"/>
      <c r="AH34" s="710"/>
      <c r="AI34" s="710"/>
      <c r="AJ34" s="453"/>
      <c r="AK34" s="453"/>
      <c r="AL34" s="618"/>
      <c r="AM34" s="618"/>
      <c r="AN34" s="618"/>
      <c r="AO34" s="618"/>
      <c r="AP34" s="618"/>
      <c r="AQ34" s="618"/>
      <c r="AR34" s="618"/>
      <c r="AS34" s="618"/>
      <c r="AT34" s="618"/>
      <c r="AU34" s="618"/>
      <c r="AV34" s="618"/>
      <c r="AW34" s="618"/>
      <c r="AX34" s="618"/>
      <c r="AY34" s="618"/>
      <c r="AZ34" s="456"/>
      <c r="BA34" s="706"/>
      <c r="BB34" s="453"/>
      <c r="BC34" s="703"/>
      <c r="BF34" s="631"/>
      <c r="BG34" s="631"/>
      <c r="BH34" s="631"/>
      <c r="BI34" s="632"/>
      <c r="BJ34" s="632"/>
      <c r="BK34" s="632"/>
      <c r="BL34" s="632"/>
      <c r="BM34" s="632"/>
      <c r="BN34" s="632"/>
      <c r="BO34" s="632"/>
      <c r="BP34" s="632"/>
      <c r="BQ34" s="632"/>
      <c r="BR34" s="632"/>
      <c r="BS34" s="632"/>
      <c r="BT34" s="632"/>
      <c r="BU34" s="632"/>
      <c r="BV34" s="632"/>
      <c r="BW34" s="631"/>
      <c r="BX34" s="631"/>
      <c r="BY34" s="631"/>
      <c r="BZ34" s="631"/>
      <c r="CA34" s="631"/>
      <c r="CB34" s="631"/>
      <c r="CC34" s="631"/>
      <c r="CD34" s="631"/>
      <c r="CE34" s="631"/>
      <c r="CF34" s="631"/>
      <c r="CG34" s="631"/>
      <c r="CH34" s="631"/>
      <c r="CI34" s="631"/>
      <c r="CJ34" s="631"/>
      <c r="CK34" s="631"/>
      <c r="CL34" s="631"/>
      <c r="CM34" s="631"/>
      <c r="CN34" s="631"/>
      <c r="CO34" s="631"/>
      <c r="CP34" s="631"/>
      <c r="CQ34" s="631"/>
      <c r="CR34" s="631"/>
      <c r="CS34" s="631"/>
      <c r="CT34" s="631"/>
      <c r="CU34" s="631"/>
      <c r="CV34" s="631"/>
      <c r="CW34" s="631"/>
      <c r="CX34" s="631"/>
      <c r="CY34" s="631"/>
      <c r="CZ34" s="631"/>
      <c r="DA34" s="631"/>
    </row>
    <row r="35" spans="1:105" ht="27" customHeight="1" x14ac:dyDescent="0.2">
      <c r="A35" s="447"/>
      <c r="B35" s="447"/>
      <c r="C35" s="446"/>
      <c r="D35" s="1073"/>
      <c r="E35" s="708"/>
      <c r="F35" s="708"/>
      <c r="G35" s="708"/>
      <c r="H35" s="708"/>
      <c r="I35" s="708"/>
      <c r="J35" s="708"/>
      <c r="K35" s="1066"/>
      <c r="L35" s="1067"/>
      <c r="M35" s="1067"/>
      <c r="N35" s="1068"/>
      <c r="O35" s="708"/>
      <c r="P35" s="708"/>
      <c r="Q35" s="708"/>
      <c r="R35" s="708"/>
      <c r="S35" s="708"/>
      <c r="T35" s="708"/>
      <c r="U35" s="1060" t="str">
        <f>D14&amp;" (W3,6)"</f>
        <v>Explotación de minas y canteras (CIIU 05-09) (W3,6)</v>
      </c>
      <c r="V35" s="1061"/>
      <c r="W35" s="1061"/>
      <c r="X35" s="1061"/>
      <c r="Y35" s="1061"/>
      <c r="Z35" s="1061"/>
      <c r="AA35" s="1061"/>
      <c r="AB35" s="1062"/>
      <c r="AC35" s="872"/>
      <c r="AD35" s="465"/>
      <c r="AE35" s="465"/>
      <c r="AF35" s="465"/>
      <c r="AG35" s="456"/>
      <c r="AH35" s="453"/>
      <c r="AI35" s="453"/>
      <c r="AJ35" s="453"/>
      <c r="AK35" s="453"/>
      <c r="AL35" s="872"/>
      <c r="AM35" s="872"/>
      <c r="AN35" s="872"/>
      <c r="AO35" s="872"/>
      <c r="AP35" s="872"/>
      <c r="AQ35" s="872"/>
      <c r="AR35" s="872"/>
      <c r="AS35" s="872"/>
      <c r="AT35" s="872"/>
      <c r="AU35" s="872"/>
      <c r="AV35" s="872"/>
      <c r="AW35" s="872"/>
      <c r="AX35" s="872"/>
      <c r="AY35" s="872"/>
      <c r="AZ35" s="701"/>
      <c r="BA35" s="702"/>
      <c r="BB35" s="453"/>
      <c r="BC35" s="703"/>
      <c r="BD35" s="490" t="s">
        <v>398</v>
      </c>
      <c r="BE35" s="491" t="s">
        <v>399</v>
      </c>
      <c r="BF35" s="659"/>
      <c r="BG35" s="659"/>
      <c r="BH35" s="659"/>
      <c r="BI35" s="659"/>
      <c r="BJ35" s="659"/>
      <c r="BK35" s="659"/>
      <c r="BL35" s="659"/>
      <c r="BM35" s="659"/>
      <c r="BN35" s="659"/>
      <c r="BO35" s="659"/>
      <c r="BP35" s="659"/>
      <c r="BQ35" s="659"/>
      <c r="BR35" s="659"/>
      <c r="BS35" s="659"/>
      <c r="BT35" s="659"/>
      <c r="BU35" s="659"/>
      <c r="BV35" s="659"/>
      <c r="BW35" s="659"/>
      <c r="BX35" s="659"/>
      <c r="BY35" s="659"/>
      <c r="BZ35" s="659"/>
      <c r="CA35" s="659"/>
      <c r="CB35" s="659"/>
      <c r="CC35" s="659"/>
      <c r="CD35" s="659"/>
      <c r="CE35" s="659"/>
      <c r="CF35" s="659"/>
      <c r="CG35" s="659"/>
      <c r="CH35" s="659"/>
      <c r="CI35" s="659"/>
      <c r="CJ35" s="659"/>
      <c r="CK35" s="659"/>
      <c r="CL35" s="659"/>
      <c r="CM35" s="659"/>
      <c r="CN35" s="659"/>
      <c r="CO35" s="659"/>
      <c r="CP35" s="659"/>
      <c r="CQ35" s="659"/>
      <c r="CR35" s="659"/>
      <c r="CS35" s="659"/>
      <c r="CT35" s="659"/>
      <c r="CU35" s="659"/>
      <c r="CV35" s="659"/>
      <c r="CW35" s="659"/>
      <c r="CX35" s="659"/>
      <c r="CY35" s="659"/>
      <c r="CZ35" s="659"/>
      <c r="DA35" s="659"/>
    </row>
    <row r="36" spans="1:105" ht="9.6" customHeight="1" x14ac:dyDescent="0.2">
      <c r="A36" s="447"/>
      <c r="B36" s="447"/>
      <c r="C36" s="446"/>
      <c r="D36" s="1073"/>
      <c r="E36" s="708"/>
      <c r="F36" s="708"/>
      <c r="G36" s="708"/>
      <c r="H36" s="708"/>
      <c r="I36" s="708"/>
      <c r="J36" s="708"/>
      <c r="K36" s="1066"/>
      <c r="L36" s="1067"/>
      <c r="M36" s="1067"/>
      <c r="N36" s="1068"/>
      <c r="O36" s="708"/>
      <c r="P36" s="708"/>
      <c r="Q36" s="708"/>
      <c r="R36" s="708"/>
      <c r="S36" s="708"/>
      <c r="T36" s="708"/>
      <c r="U36" s="708"/>
      <c r="V36" s="708"/>
      <c r="W36" s="708"/>
      <c r="X36" s="708"/>
      <c r="Y36" s="708"/>
      <c r="Z36" s="708"/>
      <c r="AA36" s="454"/>
      <c r="AB36" s="455"/>
      <c r="AC36" s="456"/>
      <c r="AD36" s="456"/>
      <c r="AE36" s="456"/>
      <c r="AF36" s="456"/>
      <c r="AG36" s="456"/>
      <c r="AH36" s="453"/>
      <c r="AI36" s="453"/>
      <c r="AJ36" s="453"/>
      <c r="AK36" s="453"/>
      <c r="AL36" s="618"/>
      <c r="AM36" s="618"/>
      <c r="AN36" s="618"/>
      <c r="AO36" s="618"/>
      <c r="AP36" s="618"/>
      <c r="AQ36" s="618"/>
      <c r="AR36" s="618"/>
      <c r="AS36" s="618"/>
      <c r="AT36" s="618"/>
      <c r="AU36" s="618"/>
      <c r="AV36" s="618"/>
      <c r="AW36" s="618"/>
      <c r="AX36" s="618"/>
      <c r="AY36" s="618"/>
      <c r="AZ36" s="456"/>
      <c r="BA36" s="706"/>
      <c r="BB36" s="453"/>
      <c r="BC36" s="703"/>
      <c r="BF36" s="631"/>
      <c r="BG36" s="631"/>
      <c r="BH36" s="631"/>
      <c r="BI36" s="632"/>
      <c r="BJ36" s="632"/>
      <c r="BK36" s="632"/>
      <c r="BL36" s="632"/>
      <c r="BM36" s="632"/>
      <c r="BN36" s="632"/>
      <c r="BO36" s="632"/>
      <c r="BP36" s="632"/>
      <c r="BQ36" s="632"/>
      <c r="BR36" s="632"/>
      <c r="BS36" s="632"/>
      <c r="BT36" s="632"/>
      <c r="BU36" s="632"/>
      <c r="BV36" s="632"/>
      <c r="BW36" s="631"/>
      <c r="BX36" s="631"/>
      <c r="BY36" s="631"/>
      <c r="BZ36" s="631"/>
      <c r="CA36" s="631"/>
      <c r="CB36" s="631"/>
      <c r="CC36" s="631"/>
      <c r="CD36" s="631"/>
      <c r="CE36" s="631"/>
      <c r="CF36" s="631"/>
      <c r="CG36" s="631"/>
      <c r="CH36" s="631"/>
      <c r="CI36" s="631"/>
      <c r="CJ36" s="631"/>
      <c r="CK36" s="631"/>
      <c r="CL36" s="631"/>
      <c r="CM36" s="631"/>
      <c r="CN36" s="631"/>
      <c r="CO36" s="631"/>
      <c r="CP36" s="631"/>
      <c r="CQ36" s="631"/>
      <c r="CR36" s="631"/>
      <c r="CS36" s="631"/>
      <c r="CT36" s="631"/>
      <c r="CU36" s="631"/>
      <c r="CV36" s="631"/>
      <c r="CW36" s="631"/>
      <c r="CX36" s="631"/>
      <c r="CY36" s="631"/>
      <c r="CZ36" s="631"/>
      <c r="DA36" s="631"/>
    </row>
    <row r="37" spans="1:105" ht="19.350000000000001" customHeight="1" x14ac:dyDescent="0.2">
      <c r="A37" s="447"/>
      <c r="B37" s="447"/>
      <c r="C37" s="446"/>
      <c r="D37" s="1074"/>
      <c r="E37" s="708"/>
      <c r="F37" s="708"/>
      <c r="G37" s="708"/>
      <c r="H37" s="708"/>
      <c r="I37" s="708"/>
      <c r="J37" s="708"/>
      <c r="K37" s="1069"/>
      <c r="L37" s="1070"/>
      <c r="M37" s="1070"/>
      <c r="N37" s="1071"/>
      <c r="O37" s="708"/>
      <c r="P37" s="708"/>
      <c r="Q37" s="708"/>
      <c r="R37" s="708"/>
      <c r="S37" s="708"/>
      <c r="T37" s="708"/>
      <c r="U37" s="1060" t="str">
        <f>D15&amp;" (W3,7)"</f>
        <v>Industrias manufactureras (CIIU 10-33) (W3,7)</v>
      </c>
      <c r="V37" s="1061"/>
      <c r="W37" s="1061"/>
      <c r="X37" s="1061"/>
      <c r="Y37" s="1061"/>
      <c r="Z37" s="1061"/>
      <c r="AA37" s="1061"/>
      <c r="AB37" s="1062"/>
      <c r="AC37" s="456"/>
      <c r="AD37" s="456"/>
      <c r="AE37" s="456"/>
      <c r="AF37" s="456"/>
      <c r="AG37" s="456"/>
      <c r="AH37" s="453"/>
      <c r="AI37" s="453"/>
      <c r="AJ37" s="453"/>
      <c r="AK37" s="453"/>
      <c r="AL37" s="872"/>
      <c r="AM37" s="872"/>
      <c r="AN37" s="872"/>
      <c r="AO37" s="872"/>
      <c r="AP37" s="872"/>
      <c r="AQ37" s="872"/>
      <c r="AR37" s="872"/>
      <c r="AS37" s="872"/>
      <c r="AT37" s="872"/>
      <c r="AU37" s="872"/>
      <c r="AV37" s="872"/>
      <c r="AW37" s="872"/>
      <c r="AX37" s="872"/>
      <c r="AY37" s="872"/>
      <c r="AZ37" s="701"/>
      <c r="BA37" s="702"/>
      <c r="BB37" s="453"/>
      <c r="BC37" s="703"/>
      <c r="BD37" s="492" t="s">
        <v>401</v>
      </c>
      <c r="BE37" s="491" t="s">
        <v>402</v>
      </c>
      <c r="BF37" s="659"/>
      <c r="BG37" s="659"/>
      <c r="BH37" s="659"/>
      <c r="BI37" s="659"/>
      <c r="BJ37" s="659"/>
      <c r="BK37" s="659"/>
      <c r="BL37" s="659"/>
      <c r="BM37" s="659"/>
      <c r="BN37" s="659"/>
      <c r="BO37" s="659"/>
      <c r="BP37" s="659"/>
      <c r="BQ37" s="659"/>
      <c r="BR37" s="659"/>
      <c r="BS37" s="659"/>
      <c r="BT37" s="659"/>
      <c r="BU37" s="659"/>
      <c r="BV37" s="659"/>
      <c r="BW37" s="659"/>
      <c r="BX37" s="659"/>
      <c r="BY37" s="659"/>
      <c r="BZ37" s="659"/>
      <c r="CA37" s="659"/>
      <c r="CB37" s="659"/>
      <c r="CC37" s="659"/>
      <c r="CD37" s="659"/>
      <c r="CE37" s="659"/>
      <c r="CF37" s="659"/>
      <c r="CG37" s="659"/>
      <c r="CH37" s="659"/>
      <c r="CI37" s="659"/>
      <c r="CJ37" s="659"/>
      <c r="CK37" s="659"/>
      <c r="CL37" s="659"/>
      <c r="CM37" s="659"/>
      <c r="CN37" s="659"/>
      <c r="CO37" s="659"/>
      <c r="CP37" s="659"/>
      <c r="CQ37" s="659"/>
      <c r="CR37" s="659"/>
      <c r="CS37" s="659"/>
      <c r="CT37" s="659"/>
      <c r="CU37" s="659"/>
      <c r="CV37" s="659"/>
      <c r="CW37" s="659"/>
      <c r="CX37" s="659"/>
      <c r="CY37" s="659"/>
      <c r="CZ37" s="659"/>
      <c r="DA37" s="659"/>
    </row>
    <row r="38" spans="1:105" ht="11.1" customHeight="1" x14ac:dyDescent="0.2">
      <c r="A38" s="447"/>
      <c r="B38" s="447"/>
      <c r="C38" s="446"/>
      <c r="D38" s="453"/>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708"/>
      <c r="AD38" s="708"/>
      <c r="AE38" s="456"/>
      <c r="AF38" s="456"/>
      <c r="AG38" s="456"/>
      <c r="AH38" s="453"/>
      <c r="AI38" s="453"/>
      <c r="AJ38" s="453"/>
      <c r="AK38" s="453"/>
      <c r="AL38" s="618"/>
      <c r="AM38" s="618"/>
      <c r="AN38" s="618"/>
      <c r="AO38" s="618"/>
      <c r="AP38" s="618"/>
      <c r="AQ38" s="618"/>
      <c r="AR38" s="618"/>
      <c r="AS38" s="618"/>
      <c r="AT38" s="618"/>
      <c r="AU38" s="618"/>
      <c r="AV38" s="618"/>
      <c r="AW38" s="618"/>
      <c r="AX38" s="618"/>
      <c r="AY38" s="618"/>
      <c r="AZ38" s="456"/>
      <c r="BA38" s="706"/>
      <c r="BB38" s="453"/>
      <c r="BC38" s="703"/>
      <c r="BD38" s="631"/>
      <c r="BE38" s="711"/>
      <c r="BF38" s="631"/>
      <c r="BG38" s="631"/>
      <c r="BH38" s="631"/>
      <c r="BI38" s="632"/>
      <c r="BJ38" s="632"/>
      <c r="BK38" s="632"/>
      <c r="BL38" s="632"/>
      <c r="BM38" s="632"/>
      <c r="BN38" s="632"/>
      <c r="BO38" s="632"/>
      <c r="BP38" s="632"/>
      <c r="BQ38" s="632"/>
      <c r="BR38" s="632"/>
      <c r="BS38" s="632"/>
      <c r="BT38" s="632"/>
      <c r="BU38" s="632"/>
      <c r="BV38" s="632"/>
      <c r="BW38" s="631"/>
      <c r="BX38" s="631"/>
      <c r="BY38" s="631"/>
      <c r="BZ38" s="631"/>
      <c r="CA38" s="631"/>
      <c r="CB38" s="631"/>
      <c r="CC38" s="631"/>
      <c r="CD38" s="631"/>
      <c r="CE38" s="631"/>
      <c r="CF38" s="631"/>
      <c r="CG38" s="631"/>
      <c r="CH38" s="631"/>
      <c r="CI38" s="631"/>
      <c r="CJ38" s="631"/>
      <c r="CK38" s="631"/>
      <c r="CL38" s="631"/>
      <c r="CM38" s="631"/>
      <c r="CN38" s="631"/>
      <c r="CO38" s="631"/>
      <c r="CP38" s="631"/>
      <c r="CQ38" s="631"/>
      <c r="CR38" s="631"/>
      <c r="CS38" s="631"/>
      <c r="CT38" s="631"/>
      <c r="CU38" s="631"/>
      <c r="CV38" s="631"/>
      <c r="CW38" s="631"/>
      <c r="CX38" s="631"/>
      <c r="CY38" s="631"/>
      <c r="CZ38" s="631"/>
      <c r="DA38" s="631"/>
    </row>
    <row r="39" spans="1:105" ht="19.350000000000001" customHeight="1" x14ac:dyDescent="0.2">
      <c r="A39" s="447"/>
      <c r="B39" s="447"/>
      <c r="C39" s="446"/>
      <c r="D39" s="453"/>
      <c r="E39" s="454"/>
      <c r="F39" s="454"/>
      <c r="G39" s="454"/>
      <c r="H39" s="454"/>
      <c r="I39" s="454"/>
      <c r="J39" s="454"/>
      <c r="K39" s="454"/>
      <c r="L39" s="454"/>
      <c r="M39" s="454"/>
      <c r="N39" s="454"/>
      <c r="O39" s="454"/>
      <c r="P39" s="454"/>
      <c r="Q39" s="454"/>
      <c r="R39" s="454"/>
      <c r="S39" s="454"/>
      <c r="T39" s="454"/>
      <c r="U39" s="1060" t="str">
        <f>D16&amp;" (W3,8)"</f>
        <v>Suministro de electricidad, gas, vapor y aire acondicionado (CIIU 35) (W3,8)</v>
      </c>
      <c r="V39" s="1061"/>
      <c r="W39" s="1061"/>
      <c r="X39" s="1061"/>
      <c r="Y39" s="1061"/>
      <c r="Z39" s="1061"/>
      <c r="AA39" s="1061"/>
      <c r="AB39" s="1062"/>
      <c r="AC39" s="708"/>
      <c r="AD39" s="708"/>
      <c r="AE39" s="456"/>
      <c r="AF39" s="456"/>
      <c r="AG39" s="456"/>
      <c r="AH39" s="453"/>
      <c r="AI39" s="453"/>
      <c r="AJ39" s="453"/>
      <c r="AK39" s="453"/>
      <c r="AL39" s="618"/>
      <c r="AM39" s="618"/>
      <c r="AN39" s="618"/>
      <c r="AO39" s="618"/>
      <c r="AP39" s="618"/>
      <c r="AQ39" s="618"/>
      <c r="AR39" s="618"/>
      <c r="AS39" s="618"/>
      <c r="AT39" s="618"/>
      <c r="AU39" s="618"/>
      <c r="AV39" s="618"/>
      <c r="AW39" s="618"/>
      <c r="AX39" s="618"/>
      <c r="AY39" s="618"/>
      <c r="AZ39" s="456"/>
      <c r="BA39" s="706"/>
      <c r="BB39" s="453"/>
      <c r="BC39" s="703"/>
      <c r="BD39" s="492" t="s">
        <v>404</v>
      </c>
      <c r="BE39" s="491" t="s">
        <v>405</v>
      </c>
      <c r="BF39" s="631"/>
      <c r="BG39" s="631"/>
      <c r="BH39" s="631"/>
      <c r="BI39" s="632"/>
      <c r="BJ39" s="632"/>
      <c r="BK39" s="632"/>
      <c r="BL39" s="632"/>
      <c r="BM39" s="632"/>
      <c r="BN39" s="632"/>
      <c r="BO39" s="632"/>
      <c r="BP39" s="632"/>
      <c r="BQ39" s="632"/>
      <c r="BR39" s="632"/>
      <c r="BS39" s="632"/>
      <c r="BT39" s="632"/>
      <c r="BU39" s="632"/>
      <c r="BV39" s="632"/>
      <c r="BW39" s="631"/>
      <c r="BX39" s="631"/>
      <c r="BY39" s="631"/>
      <c r="BZ39" s="631"/>
      <c r="CA39" s="631"/>
      <c r="CB39" s="631"/>
      <c r="CC39" s="631"/>
      <c r="CD39" s="631"/>
      <c r="CE39" s="631"/>
      <c r="CF39" s="631"/>
      <c r="CG39" s="631"/>
      <c r="CH39" s="631"/>
      <c r="CI39" s="631"/>
      <c r="CJ39" s="631"/>
      <c r="CK39" s="631"/>
      <c r="CL39" s="631"/>
      <c r="CM39" s="631"/>
      <c r="CN39" s="631"/>
      <c r="CO39" s="631"/>
      <c r="CP39" s="631"/>
      <c r="CQ39" s="631"/>
      <c r="CR39" s="631"/>
      <c r="CS39" s="631"/>
      <c r="CT39" s="631"/>
      <c r="CU39" s="631"/>
      <c r="CV39" s="631"/>
      <c r="CW39" s="631"/>
      <c r="CX39" s="631"/>
      <c r="CY39" s="631"/>
      <c r="CZ39" s="631"/>
      <c r="DA39" s="631"/>
    </row>
    <row r="40" spans="1:105" ht="12" customHeight="1" x14ac:dyDescent="0.2">
      <c r="A40" s="447"/>
      <c r="B40" s="447"/>
      <c r="C40" s="446"/>
      <c r="D40" s="453"/>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708"/>
      <c r="AD40" s="708"/>
      <c r="AE40" s="456"/>
      <c r="AF40" s="456"/>
      <c r="AG40" s="456"/>
      <c r="AH40" s="453"/>
      <c r="AI40" s="453"/>
      <c r="AJ40" s="453"/>
      <c r="AK40" s="453"/>
      <c r="AL40" s="618"/>
      <c r="AM40" s="618"/>
      <c r="AN40" s="618"/>
      <c r="AO40" s="618"/>
      <c r="AP40" s="618"/>
      <c r="AQ40" s="618"/>
      <c r="AR40" s="618"/>
      <c r="AS40" s="618"/>
      <c r="AT40" s="618"/>
      <c r="AU40" s="618"/>
      <c r="AV40" s="618"/>
      <c r="AW40" s="618"/>
      <c r="AX40" s="618"/>
      <c r="AY40" s="618"/>
      <c r="AZ40" s="456"/>
      <c r="BA40" s="706"/>
      <c r="BB40" s="453"/>
      <c r="BC40" s="703"/>
      <c r="BF40" s="631"/>
      <c r="BG40" s="631"/>
      <c r="BH40" s="631"/>
      <c r="BI40" s="632"/>
      <c r="BJ40" s="632"/>
      <c r="BK40" s="632"/>
      <c r="BL40" s="632"/>
      <c r="BM40" s="632"/>
      <c r="BN40" s="632"/>
      <c r="BO40" s="632"/>
      <c r="BP40" s="632"/>
      <c r="BQ40" s="632"/>
      <c r="BR40" s="632"/>
      <c r="BS40" s="632"/>
      <c r="BT40" s="632"/>
      <c r="BU40" s="632"/>
      <c r="BV40" s="632"/>
      <c r="BW40" s="631"/>
      <c r="BX40" s="631"/>
      <c r="BY40" s="631"/>
      <c r="BZ40" s="631"/>
      <c r="CA40" s="631"/>
      <c r="CB40" s="631"/>
      <c r="CC40" s="631"/>
      <c r="CD40" s="631"/>
      <c r="CE40" s="631"/>
      <c r="CF40" s="631"/>
      <c r="CG40" s="631"/>
      <c r="CH40" s="631"/>
      <c r="CI40" s="631"/>
      <c r="CJ40" s="631"/>
      <c r="CK40" s="631"/>
      <c r="CL40" s="631"/>
      <c r="CM40" s="631"/>
      <c r="CN40" s="631"/>
      <c r="CO40" s="631"/>
      <c r="CP40" s="631"/>
      <c r="CQ40" s="631"/>
      <c r="CR40" s="631"/>
      <c r="CS40" s="631"/>
      <c r="CT40" s="631"/>
      <c r="CU40" s="631"/>
      <c r="CV40" s="631"/>
      <c r="CW40" s="631"/>
      <c r="CX40" s="631"/>
      <c r="CY40" s="631"/>
      <c r="CZ40" s="631"/>
      <c r="DA40" s="631"/>
    </row>
    <row r="41" spans="1:105" ht="19.350000000000001" customHeight="1" x14ac:dyDescent="0.2">
      <c r="A41" s="447"/>
      <c r="B41" s="447"/>
      <c r="C41" s="446"/>
      <c r="D41" s="453"/>
      <c r="E41" s="454"/>
      <c r="F41" s="454"/>
      <c r="G41" s="454"/>
      <c r="H41" s="454"/>
      <c r="I41" s="454"/>
      <c r="J41" s="454"/>
      <c r="K41" s="454"/>
      <c r="L41" s="454"/>
      <c r="M41" s="454"/>
      <c r="N41" s="454"/>
      <c r="O41" s="454"/>
      <c r="P41" s="454"/>
      <c r="Q41" s="454"/>
      <c r="R41" s="454"/>
      <c r="S41" s="454"/>
      <c r="T41" s="454"/>
      <c r="U41" s="1060" t="str">
        <f>D18&amp;" (W3,10)"</f>
        <v>Construcción (CIIU 41-43) (W3,10)</v>
      </c>
      <c r="V41" s="1061"/>
      <c r="W41" s="1061"/>
      <c r="X41" s="1061"/>
      <c r="Y41" s="1061"/>
      <c r="Z41" s="1061"/>
      <c r="AA41" s="1061"/>
      <c r="AB41" s="1062"/>
      <c r="AC41" s="708"/>
      <c r="AD41" s="708"/>
      <c r="AE41" s="456"/>
      <c r="AF41" s="456"/>
      <c r="AG41" s="456"/>
      <c r="AH41" s="453"/>
      <c r="AI41" s="453"/>
      <c r="AJ41" s="453"/>
      <c r="AK41" s="453"/>
      <c r="AL41" s="618"/>
      <c r="AM41" s="618"/>
      <c r="AN41" s="618"/>
      <c r="AO41" s="618"/>
      <c r="AP41" s="618"/>
      <c r="AQ41" s="618"/>
      <c r="AR41" s="618"/>
      <c r="AS41" s="618"/>
      <c r="AT41" s="618"/>
      <c r="AU41" s="618"/>
      <c r="AV41" s="618"/>
      <c r="AW41" s="618"/>
      <c r="AX41" s="618"/>
      <c r="AY41" s="618"/>
      <c r="AZ41" s="456"/>
      <c r="BA41" s="706"/>
      <c r="BB41" s="453"/>
      <c r="BC41" s="703"/>
      <c r="BD41" s="492" t="s">
        <v>401</v>
      </c>
      <c r="BE41" s="491" t="s">
        <v>402</v>
      </c>
      <c r="BF41" s="659"/>
      <c r="BG41" s="659"/>
      <c r="BH41" s="659"/>
      <c r="BI41" s="659"/>
      <c r="BJ41" s="659"/>
      <c r="BK41" s="659"/>
      <c r="BL41" s="659"/>
      <c r="BM41" s="659"/>
      <c r="BN41" s="659"/>
      <c r="BO41" s="659"/>
      <c r="BP41" s="659"/>
      <c r="BQ41" s="659"/>
      <c r="BR41" s="659"/>
      <c r="BS41" s="659"/>
      <c r="BT41" s="659"/>
      <c r="BU41" s="659"/>
      <c r="BV41" s="659"/>
      <c r="BW41" s="659"/>
      <c r="BX41" s="659"/>
      <c r="BY41" s="659"/>
      <c r="BZ41" s="659"/>
      <c r="CA41" s="659"/>
      <c r="CB41" s="659"/>
      <c r="CC41" s="659"/>
      <c r="CD41" s="659"/>
      <c r="CE41" s="659"/>
      <c r="CF41" s="659"/>
      <c r="CG41" s="659"/>
      <c r="CH41" s="659"/>
      <c r="CI41" s="659"/>
      <c r="CJ41" s="659"/>
      <c r="CK41" s="659"/>
      <c r="CL41" s="659"/>
      <c r="CM41" s="659"/>
      <c r="CN41" s="659"/>
      <c r="CO41" s="659"/>
      <c r="CP41" s="659"/>
      <c r="CQ41" s="659"/>
      <c r="CR41" s="659"/>
      <c r="CS41" s="659"/>
      <c r="CT41" s="659"/>
      <c r="CU41" s="659"/>
      <c r="CV41" s="659"/>
      <c r="CW41" s="659"/>
      <c r="CX41" s="659"/>
      <c r="CY41" s="659"/>
      <c r="CZ41" s="659"/>
      <c r="DA41" s="659"/>
    </row>
    <row r="42" spans="1:105" ht="11.45" customHeight="1" x14ac:dyDescent="0.2">
      <c r="A42" s="447"/>
      <c r="B42" s="447"/>
      <c r="C42" s="446"/>
      <c r="D42" s="453"/>
      <c r="E42" s="1063" t="str">
        <f>D9&amp;" (W3, 2)"</f>
        <v>Pérdidas durante el transporte (CIIU 36) (W3, 2)</v>
      </c>
      <c r="F42" s="1075"/>
      <c r="G42" s="1075"/>
      <c r="H42" s="1076"/>
      <c r="I42" s="454"/>
      <c r="J42" s="454"/>
      <c r="K42" s="454"/>
      <c r="L42" s="454"/>
      <c r="M42" s="454"/>
      <c r="N42" s="454"/>
      <c r="O42" s="454"/>
      <c r="P42" s="454"/>
      <c r="Q42" s="454"/>
      <c r="R42" s="454"/>
      <c r="S42" s="454"/>
      <c r="T42" s="454"/>
      <c r="U42" s="454"/>
      <c r="V42" s="454"/>
      <c r="W42" s="454"/>
      <c r="X42" s="702"/>
      <c r="Y42" s="872"/>
      <c r="Z42" s="872"/>
      <c r="AA42" s="874"/>
      <c r="AB42" s="874"/>
      <c r="AC42" s="708"/>
      <c r="AD42" s="708"/>
      <c r="AE42" s="456"/>
      <c r="AF42" s="456"/>
      <c r="AG42" s="456"/>
      <c r="AH42" s="453"/>
      <c r="AI42" s="453"/>
      <c r="AJ42" s="453"/>
      <c r="AK42" s="453"/>
      <c r="AL42" s="872"/>
      <c r="AM42" s="872"/>
      <c r="AN42" s="872"/>
      <c r="AO42" s="872"/>
      <c r="AP42" s="872"/>
      <c r="AQ42" s="872"/>
      <c r="AR42" s="872"/>
      <c r="AS42" s="872"/>
      <c r="AT42" s="872"/>
      <c r="AU42" s="872"/>
      <c r="AV42" s="872"/>
      <c r="AW42" s="872"/>
      <c r="AX42" s="872"/>
      <c r="AY42" s="872"/>
      <c r="AZ42" s="701"/>
      <c r="BA42" s="702"/>
      <c r="BB42" s="453"/>
      <c r="BC42" s="703"/>
      <c r="BD42" s="631"/>
      <c r="BE42" s="711"/>
      <c r="BF42" s="631"/>
      <c r="BG42" s="631"/>
      <c r="BH42" s="631"/>
      <c r="BI42" s="632"/>
      <c r="BJ42" s="632"/>
      <c r="BK42" s="632"/>
      <c r="BL42" s="632"/>
      <c r="BM42" s="632"/>
      <c r="BN42" s="632"/>
      <c r="BO42" s="632"/>
      <c r="BP42" s="632"/>
      <c r="BQ42" s="632"/>
      <c r="BR42" s="632"/>
      <c r="BS42" s="632"/>
      <c r="BT42" s="632"/>
      <c r="BU42" s="632"/>
      <c r="BV42" s="632"/>
      <c r="BW42" s="631"/>
      <c r="BX42" s="631"/>
      <c r="BY42" s="631"/>
      <c r="BZ42" s="631"/>
      <c r="CA42" s="631"/>
      <c r="CB42" s="631"/>
      <c r="CC42" s="631"/>
      <c r="CD42" s="631"/>
      <c r="CE42" s="631"/>
      <c r="CF42" s="631"/>
      <c r="CG42" s="631"/>
      <c r="CH42" s="631"/>
      <c r="CI42" s="631"/>
      <c r="CJ42" s="631"/>
      <c r="CK42" s="631"/>
      <c r="CL42" s="631"/>
      <c r="CM42" s="631"/>
      <c r="CN42" s="631"/>
      <c r="CO42" s="631"/>
      <c r="CP42" s="631"/>
      <c r="CQ42" s="631"/>
      <c r="CR42" s="631"/>
      <c r="CS42" s="631"/>
      <c r="CT42" s="631"/>
      <c r="CU42" s="631"/>
      <c r="CV42" s="631"/>
      <c r="CW42" s="631"/>
      <c r="CX42" s="631"/>
      <c r="CY42" s="631"/>
      <c r="CZ42" s="631"/>
      <c r="DA42" s="631"/>
    </row>
    <row r="43" spans="1:105" s="330" customFormat="1" ht="18" customHeight="1" x14ac:dyDescent="0.2">
      <c r="A43" s="307"/>
      <c r="B43" s="308"/>
      <c r="C43" s="611"/>
      <c r="D43" s="453"/>
      <c r="E43" s="1032"/>
      <c r="F43" s="1033"/>
      <c r="G43" s="1033"/>
      <c r="H43" s="1034"/>
      <c r="I43" s="454"/>
      <c r="J43" s="454"/>
      <c r="K43" s="454"/>
      <c r="L43" s="454"/>
      <c r="M43" s="454"/>
      <c r="N43" s="454"/>
      <c r="O43" s="454"/>
      <c r="P43" s="454"/>
      <c r="Q43" s="454"/>
      <c r="R43" s="454"/>
      <c r="S43" s="454"/>
      <c r="T43" s="454"/>
      <c r="U43" s="1060" t="str">
        <f>D19&amp;" (W3,11)"</f>
        <v>Otras actividades económicas (W3,11)</v>
      </c>
      <c r="V43" s="1061"/>
      <c r="W43" s="1061"/>
      <c r="X43" s="1061"/>
      <c r="Y43" s="1061"/>
      <c r="Z43" s="1061"/>
      <c r="AA43" s="1061"/>
      <c r="AB43" s="1062"/>
      <c r="AC43" s="712"/>
      <c r="AD43" s="712"/>
      <c r="AE43" s="712"/>
      <c r="AF43" s="712"/>
      <c r="AG43" s="712"/>
      <c r="AH43" s="712"/>
      <c r="AI43" s="712"/>
      <c r="AJ43" s="712"/>
      <c r="AK43" s="712"/>
      <c r="AL43" s="712"/>
      <c r="AM43" s="712"/>
      <c r="AN43" s="712"/>
      <c r="AO43" s="712"/>
      <c r="AP43" s="712"/>
      <c r="AQ43" s="712"/>
      <c r="AR43" s="712"/>
      <c r="AS43" s="712"/>
      <c r="AT43" s="712"/>
      <c r="AU43" s="712"/>
      <c r="AV43" s="712"/>
      <c r="AW43" s="712"/>
      <c r="AX43" s="712"/>
      <c r="AY43" s="712"/>
      <c r="AZ43" s="712"/>
      <c r="BA43" s="712"/>
      <c r="BB43" s="712"/>
      <c r="BC43" s="713"/>
      <c r="BD43" s="492" t="s">
        <v>404</v>
      </c>
      <c r="BE43" s="491" t="s">
        <v>405</v>
      </c>
      <c r="BF43" s="631"/>
      <c r="BG43" s="631"/>
      <c r="BH43" s="631"/>
      <c r="BI43" s="632"/>
      <c r="BJ43" s="632"/>
      <c r="BK43" s="632"/>
      <c r="BL43" s="632"/>
      <c r="BM43" s="632"/>
      <c r="BN43" s="632"/>
      <c r="BO43" s="632"/>
      <c r="BP43" s="632"/>
      <c r="BQ43" s="632"/>
      <c r="BR43" s="632"/>
      <c r="BS43" s="632"/>
      <c r="BT43" s="632"/>
      <c r="BU43" s="632"/>
      <c r="BV43" s="632"/>
      <c r="BW43" s="631"/>
      <c r="BX43" s="631"/>
      <c r="BY43" s="631"/>
      <c r="BZ43" s="631"/>
      <c r="CA43" s="631"/>
      <c r="CB43" s="631"/>
      <c r="CC43" s="631"/>
      <c r="CD43" s="631"/>
      <c r="CE43" s="631"/>
      <c r="CF43" s="631"/>
      <c r="CG43" s="631"/>
      <c r="CH43" s="631"/>
      <c r="CI43" s="631"/>
      <c r="CJ43" s="631"/>
      <c r="CK43" s="631"/>
      <c r="CL43" s="631"/>
      <c r="CM43" s="631"/>
      <c r="CN43" s="631"/>
      <c r="CO43" s="631"/>
      <c r="CP43" s="631"/>
      <c r="CQ43" s="631"/>
      <c r="CR43" s="631"/>
      <c r="CS43" s="631"/>
      <c r="CT43" s="631"/>
      <c r="CU43" s="631"/>
      <c r="CV43" s="631"/>
      <c r="CW43" s="631"/>
      <c r="CX43" s="631"/>
      <c r="CY43" s="631"/>
      <c r="CZ43" s="631"/>
      <c r="DA43" s="631"/>
    </row>
    <row r="44" spans="1:105" s="657" customFormat="1" ht="15.75" x14ac:dyDescent="0.25">
      <c r="A44" s="584"/>
      <c r="B44" s="714">
        <v>3</v>
      </c>
      <c r="C44" s="472" t="s">
        <v>379</v>
      </c>
      <c r="D44" s="637"/>
      <c r="E44" s="472"/>
      <c r="F44" s="347"/>
      <c r="G44" s="347"/>
      <c r="H44" s="474"/>
      <c r="I44" s="475"/>
      <c r="J44" s="475"/>
      <c r="K44" s="475"/>
      <c r="L44" s="475"/>
      <c r="M44" s="475"/>
      <c r="N44" s="475"/>
      <c r="O44" s="475"/>
      <c r="P44" s="476"/>
      <c r="Q44" s="475"/>
      <c r="R44" s="476"/>
      <c r="S44" s="475"/>
      <c r="T44" s="476"/>
      <c r="U44" s="475"/>
      <c r="V44" s="476"/>
      <c r="W44" s="475"/>
      <c r="X44" s="474"/>
      <c r="Y44" s="475"/>
      <c r="Z44" s="474"/>
      <c r="AA44" s="475"/>
      <c r="AB44" s="474"/>
      <c r="AC44" s="475"/>
      <c r="AD44" s="474"/>
      <c r="AE44" s="475"/>
      <c r="AF44" s="474"/>
      <c r="AG44" s="638"/>
      <c r="AH44" s="474"/>
      <c r="AI44" s="475"/>
      <c r="AJ44" s="476"/>
      <c r="AK44" s="475"/>
      <c r="AL44" s="474"/>
      <c r="AM44" s="475"/>
      <c r="AN44" s="474"/>
      <c r="AO44" s="475"/>
      <c r="AP44" s="475"/>
      <c r="AQ44" s="475"/>
      <c r="AR44" s="475"/>
      <c r="AS44" s="475"/>
      <c r="AT44" s="537"/>
      <c r="AU44" s="536"/>
      <c r="AV44" s="475"/>
      <c r="AW44" s="475"/>
      <c r="AX44" s="537"/>
      <c r="AY44" s="536"/>
      <c r="AZ44" s="537"/>
      <c r="BA44" s="536"/>
      <c r="BB44" s="663"/>
      <c r="BC44" s="350"/>
      <c r="BD44" s="318"/>
      <c r="BE44" s="318"/>
      <c r="BF44" s="318"/>
      <c r="BG44" s="318"/>
      <c r="BH44" s="318"/>
      <c r="BI44" s="318"/>
      <c r="BJ44" s="318"/>
      <c r="BK44" s="318"/>
      <c r="BL44" s="318"/>
      <c r="BM44" s="318"/>
      <c r="BN44" s="318"/>
      <c r="BO44" s="318"/>
      <c r="BP44" s="318"/>
      <c r="BQ44" s="318"/>
      <c r="BR44" s="318"/>
      <c r="BS44" s="318"/>
      <c r="BT44" s="318"/>
      <c r="BU44" s="318"/>
      <c r="BV44" s="318"/>
      <c r="BW44" s="318"/>
      <c r="BX44" s="318"/>
      <c r="BY44" s="318"/>
      <c r="BZ44" s="318"/>
      <c r="CA44" s="318"/>
      <c r="CB44" s="318"/>
      <c r="CC44" s="318"/>
      <c r="CD44" s="318"/>
      <c r="CE44" s="318"/>
      <c r="CF44" s="318"/>
      <c r="CG44" s="318"/>
      <c r="CH44" s="318"/>
      <c r="CI44" s="318"/>
      <c r="CJ44" s="318"/>
      <c r="CK44" s="318"/>
      <c r="CL44" s="318"/>
      <c r="CM44" s="318"/>
      <c r="CN44" s="318"/>
      <c r="CO44" s="318"/>
      <c r="CP44" s="318"/>
      <c r="CQ44" s="318"/>
      <c r="CR44" s="318"/>
      <c r="CS44" s="318"/>
      <c r="CT44" s="318"/>
      <c r="CU44" s="318"/>
      <c r="CV44" s="318"/>
      <c r="CW44" s="318"/>
      <c r="CX44" s="318"/>
      <c r="CY44" s="318"/>
      <c r="CZ44" s="318"/>
      <c r="DA44" s="318"/>
    </row>
    <row r="45" spans="1:105" ht="7.5" customHeight="1" x14ac:dyDescent="0.25">
      <c r="C45" s="640"/>
      <c r="D45" s="640"/>
      <c r="E45" s="641"/>
      <c r="F45" s="642"/>
      <c r="G45" s="642"/>
      <c r="H45" s="520"/>
      <c r="I45" s="519"/>
      <c r="J45" s="519"/>
      <c r="K45" s="519"/>
      <c r="L45" s="519"/>
      <c r="M45" s="519"/>
      <c r="N45" s="519"/>
      <c r="O45" s="519"/>
      <c r="P45" s="521"/>
      <c r="Q45" s="519"/>
      <c r="R45" s="521"/>
      <c r="S45" s="519"/>
      <c r="T45" s="521"/>
      <c r="U45" s="519"/>
      <c r="V45" s="521"/>
      <c r="W45" s="519"/>
      <c r="X45" s="520"/>
      <c r="Y45" s="519"/>
      <c r="Z45" s="520"/>
      <c r="AA45" s="519"/>
      <c r="AB45" s="520"/>
      <c r="AC45" s="519"/>
      <c r="AD45" s="520"/>
      <c r="AE45" s="519"/>
      <c r="AF45" s="520"/>
      <c r="AG45" s="643"/>
      <c r="AH45" s="520"/>
      <c r="AI45" s="519"/>
      <c r="AJ45" s="521"/>
      <c r="AK45" s="519"/>
      <c r="AL45" s="520"/>
      <c r="AM45" s="535"/>
      <c r="AN45" s="508"/>
      <c r="AO45" s="535"/>
      <c r="AP45" s="535"/>
      <c r="AQ45" s="535"/>
      <c r="AR45" s="535"/>
      <c r="AS45" s="535"/>
      <c r="AV45" s="535"/>
      <c r="AW45" s="535"/>
      <c r="BD45" s="350"/>
      <c r="BE45" s="350"/>
    </row>
    <row r="46" spans="1:105" ht="18" customHeight="1" x14ac:dyDescent="0.2">
      <c r="C46" s="715" t="s">
        <v>384</v>
      </c>
      <c r="D46" s="1038" t="s">
        <v>385</v>
      </c>
      <c r="E46" s="1039"/>
      <c r="F46" s="1039"/>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39"/>
      <c r="AH46" s="1039"/>
      <c r="AI46" s="1039"/>
      <c r="AJ46" s="1039"/>
      <c r="AK46" s="1039"/>
      <c r="AL46" s="1039"/>
      <c r="AM46" s="1039"/>
      <c r="AN46" s="1039"/>
      <c r="AO46" s="1039"/>
      <c r="AP46" s="1039"/>
      <c r="AQ46" s="1039"/>
      <c r="AR46" s="1039"/>
      <c r="AS46" s="1039"/>
      <c r="AT46" s="1039"/>
      <c r="AU46" s="1039"/>
      <c r="AV46" s="1039"/>
      <c r="AW46" s="1039"/>
      <c r="AX46" s="1039"/>
      <c r="AY46" s="1039"/>
      <c r="AZ46" s="1039"/>
      <c r="BA46" s="1039"/>
      <c r="BB46" s="1040"/>
      <c r="BC46" s="659"/>
      <c r="BD46" s="716"/>
    </row>
    <row r="47" spans="1:105" s="382" customFormat="1" ht="104.25" customHeight="1" x14ac:dyDescent="0.25">
      <c r="A47" s="374">
        <v>1</v>
      </c>
      <c r="B47" s="363">
        <v>6468</v>
      </c>
      <c r="C47" s="847" t="s">
        <v>72</v>
      </c>
      <c r="D47" s="1077" t="s">
        <v>654</v>
      </c>
      <c r="E47" s="1078"/>
      <c r="F47" s="1078"/>
      <c r="G47" s="1078"/>
      <c r="H47" s="1078"/>
      <c r="I47" s="1078"/>
      <c r="J47" s="1078"/>
      <c r="K47" s="1078"/>
      <c r="L47" s="1078"/>
      <c r="M47" s="1078"/>
      <c r="N47" s="1078"/>
      <c r="O47" s="1078"/>
      <c r="P47" s="1078"/>
      <c r="Q47" s="1078"/>
      <c r="R47" s="1078"/>
      <c r="S47" s="1078"/>
      <c r="T47" s="1078"/>
      <c r="U47" s="1078"/>
      <c r="V47" s="1078"/>
      <c r="W47" s="1078"/>
      <c r="X47" s="1078"/>
      <c r="Y47" s="1078"/>
      <c r="Z47" s="1078"/>
      <c r="AA47" s="1078"/>
      <c r="AB47" s="1078"/>
      <c r="AC47" s="1078"/>
      <c r="AD47" s="1078"/>
      <c r="AE47" s="1078"/>
      <c r="AF47" s="1078"/>
      <c r="AG47" s="1078"/>
      <c r="AH47" s="1078"/>
      <c r="AI47" s="1078"/>
      <c r="AJ47" s="1078"/>
      <c r="AK47" s="1078"/>
      <c r="AL47" s="1078"/>
      <c r="AM47" s="1078"/>
      <c r="AN47" s="1078"/>
      <c r="AO47" s="1078"/>
      <c r="AP47" s="1078"/>
      <c r="AQ47" s="1078"/>
      <c r="AR47" s="1078"/>
      <c r="AS47" s="1078"/>
      <c r="AT47" s="1078"/>
      <c r="AU47" s="1078"/>
      <c r="AV47" s="1078"/>
      <c r="AW47" s="1078"/>
      <c r="AX47" s="1078"/>
      <c r="AY47" s="1078"/>
      <c r="AZ47" s="1078"/>
      <c r="BA47" s="1078"/>
      <c r="BB47" s="1079"/>
      <c r="BC47" s="717"/>
      <c r="BD47" s="718"/>
      <c r="BE47" s="383"/>
      <c r="BF47" s="383"/>
      <c r="BG47" s="383"/>
      <c r="BH47" s="383"/>
      <c r="BI47" s="383"/>
      <c r="BJ47" s="383"/>
      <c r="BK47" s="383"/>
      <c r="BL47" s="383"/>
      <c r="BM47" s="383"/>
      <c r="BN47" s="383"/>
      <c r="BO47" s="383"/>
      <c r="BP47" s="383"/>
      <c r="BQ47" s="383"/>
      <c r="BR47" s="383"/>
      <c r="BS47" s="383"/>
      <c r="BT47" s="383"/>
      <c r="BU47" s="383"/>
      <c r="BV47" s="383"/>
      <c r="BW47" s="383"/>
      <c r="BX47" s="383"/>
      <c r="BY47" s="383"/>
      <c r="BZ47" s="383"/>
      <c r="CA47" s="383"/>
      <c r="CB47" s="383"/>
      <c r="CC47" s="383"/>
      <c r="CD47" s="383"/>
      <c r="CE47" s="383"/>
      <c r="CF47" s="383"/>
      <c r="CG47" s="383"/>
      <c r="CH47" s="383"/>
      <c r="CI47" s="383"/>
      <c r="CJ47" s="383"/>
      <c r="CK47" s="383"/>
      <c r="CL47" s="383"/>
      <c r="CM47" s="383"/>
      <c r="CN47" s="383"/>
      <c r="CO47" s="383"/>
      <c r="CP47" s="383"/>
      <c r="CQ47" s="383"/>
      <c r="CR47" s="383"/>
      <c r="CS47" s="383"/>
      <c r="CT47" s="383"/>
      <c r="CU47" s="383"/>
      <c r="CV47" s="383"/>
      <c r="CW47" s="383"/>
      <c r="CX47" s="383"/>
      <c r="CY47" s="383"/>
      <c r="CZ47" s="383"/>
      <c r="DA47" s="383"/>
    </row>
    <row r="48" spans="1:105" s="382" customFormat="1" ht="22.5" customHeight="1" x14ac:dyDescent="0.25">
      <c r="A48" s="374">
        <v>1</v>
      </c>
      <c r="B48" s="363">
        <v>6469</v>
      </c>
      <c r="C48" s="847" t="s">
        <v>322</v>
      </c>
      <c r="D48" s="1080" t="s">
        <v>655</v>
      </c>
      <c r="E48" s="1081"/>
      <c r="F48" s="1081"/>
      <c r="G48" s="1081"/>
      <c r="H48" s="1081"/>
      <c r="I48" s="1081"/>
      <c r="J48" s="1081"/>
      <c r="K48" s="1081"/>
      <c r="L48" s="1081"/>
      <c r="M48" s="1081"/>
      <c r="N48" s="1081"/>
      <c r="O48" s="1081"/>
      <c r="P48" s="1081"/>
      <c r="Q48" s="1081"/>
      <c r="R48" s="1081"/>
      <c r="S48" s="1081"/>
      <c r="T48" s="1081"/>
      <c r="U48" s="1081"/>
      <c r="V48" s="1081"/>
      <c r="W48" s="1081"/>
      <c r="X48" s="1081"/>
      <c r="Y48" s="1081"/>
      <c r="Z48" s="1081"/>
      <c r="AA48" s="1081"/>
      <c r="AB48" s="1081"/>
      <c r="AC48" s="1081"/>
      <c r="AD48" s="1081"/>
      <c r="AE48" s="1081"/>
      <c r="AF48" s="1081"/>
      <c r="AG48" s="1081"/>
      <c r="AH48" s="1081"/>
      <c r="AI48" s="1081"/>
      <c r="AJ48" s="1081"/>
      <c r="AK48" s="1081"/>
      <c r="AL48" s="1081"/>
      <c r="AM48" s="1081"/>
      <c r="AN48" s="1081"/>
      <c r="AO48" s="1081"/>
      <c r="AP48" s="1081"/>
      <c r="AQ48" s="1081"/>
      <c r="AR48" s="1081"/>
      <c r="AS48" s="1081"/>
      <c r="AT48" s="1081"/>
      <c r="AU48" s="1081"/>
      <c r="AV48" s="1081"/>
      <c r="AW48" s="1081"/>
      <c r="AX48" s="1081"/>
      <c r="AY48" s="1081"/>
      <c r="AZ48" s="1081"/>
      <c r="BA48" s="1081"/>
      <c r="BB48" s="1082"/>
      <c r="BC48" s="717"/>
      <c r="BD48" s="718"/>
      <c r="BE48" s="383"/>
      <c r="BF48" s="383"/>
      <c r="BG48" s="383"/>
      <c r="BH48" s="383"/>
      <c r="BI48" s="383"/>
      <c r="BJ48" s="383"/>
      <c r="BK48" s="383"/>
      <c r="BL48" s="383"/>
      <c r="BM48" s="383"/>
      <c r="BN48" s="383"/>
      <c r="BO48" s="383"/>
      <c r="BP48" s="383"/>
      <c r="BQ48" s="383"/>
      <c r="BR48" s="383"/>
      <c r="BS48" s="383"/>
      <c r="BT48" s="383"/>
      <c r="BU48" s="383"/>
      <c r="BV48" s="383"/>
      <c r="BW48" s="383"/>
      <c r="BX48" s="383"/>
      <c r="BY48" s="383"/>
      <c r="BZ48" s="383"/>
      <c r="CA48" s="383"/>
      <c r="CB48" s="383"/>
      <c r="CC48" s="383"/>
      <c r="CD48" s="383"/>
      <c r="CE48" s="383"/>
      <c r="CF48" s="383"/>
      <c r="CG48" s="383"/>
      <c r="CH48" s="383"/>
      <c r="CI48" s="383"/>
      <c r="CJ48" s="383"/>
      <c r="CK48" s="383"/>
      <c r="CL48" s="383"/>
      <c r="CM48" s="383"/>
      <c r="CN48" s="383"/>
      <c r="CO48" s="383"/>
      <c r="CP48" s="383"/>
      <c r="CQ48" s="383"/>
      <c r="CR48" s="383"/>
      <c r="CS48" s="383"/>
      <c r="CT48" s="383"/>
      <c r="CU48" s="383"/>
      <c r="CV48" s="383"/>
      <c r="CW48" s="383"/>
      <c r="CX48" s="383"/>
      <c r="CY48" s="383"/>
      <c r="CZ48" s="383"/>
      <c r="DA48" s="383"/>
    </row>
    <row r="49" spans="1:105" s="382" customFormat="1" ht="30" customHeight="1" x14ac:dyDescent="0.25">
      <c r="A49" s="374">
        <v>1</v>
      </c>
      <c r="B49" s="363">
        <v>6470</v>
      </c>
      <c r="C49" s="847" t="s">
        <v>656</v>
      </c>
      <c r="D49" s="1080" t="s">
        <v>657</v>
      </c>
      <c r="E49" s="1081"/>
      <c r="F49" s="1081"/>
      <c r="G49" s="1081"/>
      <c r="H49" s="1081"/>
      <c r="I49" s="1081"/>
      <c r="J49" s="1081"/>
      <c r="K49" s="1081"/>
      <c r="L49" s="1081"/>
      <c r="M49" s="1081"/>
      <c r="N49" s="1081"/>
      <c r="O49" s="1081"/>
      <c r="P49" s="1081"/>
      <c r="Q49" s="1081"/>
      <c r="R49" s="1081"/>
      <c r="S49" s="1081"/>
      <c r="T49" s="1081"/>
      <c r="U49" s="1081"/>
      <c r="V49" s="1081"/>
      <c r="W49" s="1081"/>
      <c r="X49" s="1081"/>
      <c r="Y49" s="1081"/>
      <c r="Z49" s="1081"/>
      <c r="AA49" s="1081"/>
      <c r="AB49" s="1081"/>
      <c r="AC49" s="1081"/>
      <c r="AD49" s="1081"/>
      <c r="AE49" s="1081"/>
      <c r="AF49" s="1081"/>
      <c r="AG49" s="1081"/>
      <c r="AH49" s="1081"/>
      <c r="AI49" s="1081"/>
      <c r="AJ49" s="1081"/>
      <c r="AK49" s="1081"/>
      <c r="AL49" s="1081"/>
      <c r="AM49" s="1081"/>
      <c r="AN49" s="1081"/>
      <c r="AO49" s="1081"/>
      <c r="AP49" s="1081"/>
      <c r="AQ49" s="1081"/>
      <c r="AR49" s="1081"/>
      <c r="AS49" s="1081"/>
      <c r="AT49" s="1081"/>
      <c r="AU49" s="1081"/>
      <c r="AV49" s="1081"/>
      <c r="AW49" s="1081"/>
      <c r="AX49" s="1081"/>
      <c r="AY49" s="1081"/>
      <c r="AZ49" s="1081"/>
      <c r="BA49" s="1081"/>
      <c r="BB49" s="1082"/>
      <c r="BC49" s="717"/>
      <c r="BD49" s="718"/>
      <c r="BE49" s="383"/>
      <c r="BF49" s="383"/>
      <c r="BG49" s="383"/>
      <c r="BH49" s="383"/>
      <c r="BI49" s="383"/>
      <c r="BJ49" s="383"/>
      <c r="BK49" s="383"/>
      <c r="BL49" s="383"/>
      <c r="BM49" s="383"/>
      <c r="BN49" s="383"/>
      <c r="BO49" s="383"/>
      <c r="BP49" s="383"/>
      <c r="BQ49" s="383"/>
      <c r="BR49" s="383"/>
      <c r="BS49" s="383"/>
      <c r="BT49" s="383"/>
      <c r="BU49" s="383"/>
      <c r="BV49" s="383"/>
      <c r="BW49" s="383"/>
      <c r="BX49" s="383"/>
      <c r="BY49" s="383"/>
      <c r="BZ49" s="383"/>
      <c r="CA49" s="383"/>
      <c r="CB49" s="383"/>
      <c r="CC49" s="383"/>
      <c r="CD49" s="383"/>
      <c r="CE49" s="383"/>
      <c r="CF49" s="383"/>
      <c r="CG49" s="383"/>
      <c r="CH49" s="383"/>
      <c r="CI49" s="383"/>
      <c r="CJ49" s="383"/>
      <c r="CK49" s="383"/>
      <c r="CL49" s="383"/>
      <c r="CM49" s="383"/>
      <c r="CN49" s="383"/>
      <c r="CO49" s="383"/>
      <c r="CP49" s="383"/>
      <c r="CQ49" s="383"/>
      <c r="CR49" s="383"/>
      <c r="CS49" s="383"/>
      <c r="CT49" s="383"/>
      <c r="CU49" s="383"/>
      <c r="CV49" s="383"/>
      <c r="CW49" s="383"/>
      <c r="CX49" s="383"/>
      <c r="CY49" s="383"/>
      <c r="CZ49" s="383"/>
      <c r="DA49" s="383"/>
    </row>
    <row r="50" spans="1:105" s="382" customFormat="1" ht="74.25" customHeight="1" x14ac:dyDescent="0.25">
      <c r="A50" s="374">
        <v>1</v>
      </c>
      <c r="B50" s="363">
        <v>6471</v>
      </c>
      <c r="C50" s="847" t="s">
        <v>555</v>
      </c>
      <c r="D50" s="1080" t="s">
        <v>658</v>
      </c>
      <c r="E50" s="1081"/>
      <c r="F50" s="1081"/>
      <c r="G50" s="1081"/>
      <c r="H50" s="1081"/>
      <c r="I50" s="1081"/>
      <c r="J50" s="1081"/>
      <c r="K50" s="1081"/>
      <c r="L50" s="1081"/>
      <c r="M50" s="1081"/>
      <c r="N50" s="1081"/>
      <c r="O50" s="1081"/>
      <c r="P50" s="1081"/>
      <c r="Q50" s="1081"/>
      <c r="R50" s="1081"/>
      <c r="S50" s="1081"/>
      <c r="T50" s="1081"/>
      <c r="U50" s="1081"/>
      <c r="V50" s="1081"/>
      <c r="W50" s="1081"/>
      <c r="X50" s="1081"/>
      <c r="Y50" s="1081"/>
      <c r="Z50" s="1081"/>
      <c r="AA50" s="1081"/>
      <c r="AB50" s="1081"/>
      <c r="AC50" s="1081"/>
      <c r="AD50" s="1081"/>
      <c r="AE50" s="1081"/>
      <c r="AF50" s="1081"/>
      <c r="AG50" s="1081"/>
      <c r="AH50" s="1081"/>
      <c r="AI50" s="1081"/>
      <c r="AJ50" s="1081"/>
      <c r="AK50" s="1081"/>
      <c r="AL50" s="1081"/>
      <c r="AM50" s="1081"/>
      <c r="AN50" s="1081"/>
      <c r="AO50" s="1081"/>
      <c r="AP50" s="1081"/>
      <c r="AQ50" s="1081"/>
      <c r="AR50" s="1081"/>
      <c r="AS50" s="1081"/>
      <c r="AT50" s="1081"/>
      <c r="AU50" s="1081"/>
      <c r="AV50" s="1081"/>
      <c r="AW50" s="1081"/>
      <c r="AX50" s="1081"/>
      <c r="AY50" s="1081"/>
      <c r="AZ50" s="1081"/>
      <c r="BA50" s="1081"/>
      <c r="BB50" s="1082"/>
      <c r="BC50" s="717"/>
      <c r="BD50" s="718"/>
      <c r="BE50" s="383"/>
      <c r="BF50" s="383"/>
      <c r="BG50" s="383"/>
      <c r="BH50" s="383"/>
      <c r="BI50" s="383"/>
      <c r="BJ50" s="383"/>
      <c r="BK50" s="383"/>
      <c r="BL50" s="383"/>
      <c r="BM50" s="383"/>
      <c r="BN50" s="383"/>
      <c r="BO50" s="383"/>
      <c r="BP50" s="383"/>
      <c r="BQ50" s="383"/>
      <c r="BR50" s="383"/>
      <c r="BS50" s="383"/>
      <c r="BT50" s="383"/>
      <c r="BU50" s="383"/>
      <c r="BV50" s="383"/>
      <c r="BW50" s="383"/>
      <c r="BX50" s="383"/>
      <c r="BY50" s="383"/>
      <c r="BZ50" s="383"/>
      <c r="CA50" s="383"/>
      <c r="CB50" s="383"/>
      <c r="CC50" s="383"/>
      <c r="CD50" s="383"/>
      <c r="CE50" s="383"/>
      <c r="CF50" s="383"/>
      <c r="CG50" s="383"/>
      <c r="CH50" s="383"/>
      <c r="CI50" s="383"/>
      <c r="CJ50" s="383"/>
      <c r="CK50" s="383"/>
      <c r="CL50" s="383"/>
      <c r="CM50" s="383"/>
      <c r="CN50" s="383"/>
      <c r="CO50" s="383"/>
      <c r="CP50" s="383"/>
      <c r="CQ50" s="383"/>
      <c r="CR50" s="383"/>
      <c r="CS50" s="383"/>
      <c r="CT50" s="383"/>
      <c r="CU50" s="383"/>
      <c r="CV50" s="383"/>
      <c r="CW50" s="383"/>
      <c r="CX50" s="383"/>
      <c r="CY50" s="383"/>
      <c r="CZ50" s="383"/>
      <c r="DA50" s="383"/>
    </row>
    <row r="51" spans="1:105" s="851" customFormat="1" ht="32.450000000000003" customHeight="1" x14ac:dyDescent="0.25">
      <c r="A51" s="667">
        <v>1</v>
      </c>
      <c r="B51" s="363">
        <v>6472</v>
      </c>
      <c r="C51" s="847" t="s">
        <v>558</v>
      </c>
      <c r="D51" s="1083" t="s">
        <v>659</v>
      </c>
      <c r="E51" s="1084"/>
      <c r="F51" s="1084"/>
      <c r="G51" s="1084"/>
      <c r="H51" s="1084"/>
      <c r="I51" s="1084"/>
      <c r="J51" s="1084"/>
      <c r="K51" s="1084"/>
      <c r="L51" s="1084"/>
      <c r="M51" s="1084"/>
      <c r="N51" s="1084"/>
      <c r="O51" s="1084"/>
      <c r="P51" s="1084"/>
      <c r="Q51" s="1084"/>
      <c r="R51" s="1084"/>
      <c r="S51" s="1084"/>
      <c r="T51" s="1084"/>
      <c r="U51" s="1084"/>
      <c r="V51" s="1084"/>
      <c r="W51" s="1084"/>
      <c r="X51" s="1084"/>
      <c r="Y51" s="1084"/>
      <c r="Z51" s="1084"/>
      <c r="AA51" s="1084"/>
      <c r="AB51" s="1084"/>
      <c r="AC51" s="1084"/>
      <c r="AD51" s="1084"/>
      <c r="AE51" s="1084"/>
      <c r="AF51" s="1084"/>
      <c r="AG51" s="1084"/>
      <c r="AH51" s="1084"/>
      <c r="AI51" s="1084"/>
      <c r="AJ51" s="1084"/>
      <c r="AK51" s="1084"/>
      <c r="AL51" s="1084"/>
      <c r="AM51" s="1084"/>
      <c r="AN51" s="1084"/>
      <c r="AO51" s="1084"/>
      <c r="AP51" s="1084"/>
      <c r="AQ51" s="1084"/>
      <c r="AR51" s="1084"/>
      <c r="AS51" s="1084"/>
      <c r="AT51" s="1084"/>
      <c r="AU51" s="1084"/>
      <c r="AV51" s="1084"/>
      <c r="AW51" s="1084"/>
      <c r="AX51" s="1084"/>
      <c r="AY51" s="1084"/>
      <c r="AZ51" s="1084"/>
      <c r="BA51" s="1084"/>
      <c r="BB51" s="1085"/>
      <c r="BC51" s="848"/>
      <c r="BD51" s="849"/>
      <c r="BE51" s="850"/>
      <c r="BF51" s="850"/>
      <c r="BG51" s="850"/>
      <c r="BH51" s="850"/>
      <c r="BI51" s="850"/>
      <c r="BJ51" s="850"/>
      <c r="BK51" s="850"/>
      <c r="BL51" s="850"/>
      <c r="BM51" s="850"/>
      <c r="BN51" s="850"/>
      <c r="BO51" s="850"/>
      <c r="BP51" s="850"/>
      <c r="BQ51" s="850"/>
      <c r="BR51" s="850"/>
      <c r="BS51" s="850"/>
      <c r="BT51" s="850"/>
      <c r="BU51" s="850"/>
      <c r="BV51" s="850"/>
      <c r="BW51" s="850"/>
      <c r="BX51" s="850"/>
      <c r="BY51" s="850"/>
      <c r="BZ51" s="850"/>
      <c r="CA51" s="850"/>
      <c r="CB51" s="850"/>
      <c r="CC51" s="850"/>
      <c r="CD51" s="850"/>
      <c r="CE51" s="850"/>
      <c r="CF51" s="850"/>
      <c r="CG51" s="850"/>
      <c r="CH51" s="850"/>
      <c r="CI51" s="850"/>
      <c r="CJ51" s="850"/>
      <c r="CK51" s="850"/>
      <c r="CL51" s="850"/>
      <c r="CM51" s="850"/>
      <c r="CN51" s="850"/>
      <c r="CO51" s="850"/>
      <c r="CP51" s="850"/>
      <c r="CQ51" s="850"/>
      <c r="CR51" s="850"/>
      <c r="CS51" s="850"/>
      <c r="CT51" s="850"/>
      <c r="CU51" s="850"/>
      <c r="CV51" s="850"/>
      <c r="CW51" s="850"/>
      <c r="CX51" s="850"/>
      <c r="CY51" s="850"/>
      <c r="CZ51" s="850"/>
      <c r="DA51" s="850"/>
    </row>
    <row r="52" spans="1:105" s="382" customFormat="1" ht="17.45" customHeight="1" x14ac:dyDescent="0.25">
      <c r="A52" s="374">
        <v>1</v>
      </c>
      <c r="B52" s="363">
        <v>6473</v>
      </c>
      <c r="C52" s="847" t="s">
        <v>563</v>
      </c>
      <c r="D52" s="1080" t="s">
        <v>660</v>
      </c>
      <c r="E52" s="1081"/>
      <c r="F52" s="1081"/>
      <c r="G52" s="1081"/>
      <c r="H52" s="1081"/>
      <c r="I52" s="1081"/>
      <c r="J52" s="1081"/>
      <c r="K52" s="1081"/>
      <c r="L52" s="1081"/>
      <c r="M52" s="1081"/>
      <c r="N52" s="1081"/>
      <c r="O52" s="1081"/>
      <c r="P52" s="1081"/>
      <c r="Q52" s="1081"/>
      <c r="R52" s="1081"/>
      <c r="S52" s="1081"/>
      <c r="T52" s="1081"/>
      <c r="U52" s="1081"/>
      <c r="V52" s="1081"/>
      <c r="W52" s="1081"/>
      <c r="X52" s="1081"/>
      <c r="Y52" s="1081"/>
      <c r="Z52" s="1081"/>
      <c r="AA52" s="1081"/>
      <c r="AB52" s="1081"/>
      <c r="AC52" s="1081"/>
      <c r="AD52" s="1081"/>
      <c r="AE52" s="1081"/>
      <c r="AF52" s="1081"/>
      <c r="AG52" s="1081"/>
      <c r="AH52" s="1081"/>
      <c r="AI52" s="1081"/>
      <c r="AJ52" s="1081"/>
      <c r="AK52" s="1081"/>
      <c r="AL52" s="1081"/>
      <c r="AM52" s="1081"/>
      <c r="AN52" s="1081"/>
      <c r="AO52" s="1081"/>
      <c r="AP52" s="1081"/>
      <c r="AQ52" s="1081"/>
      <c r="AR52" s="1081"/>
      <c r="AS52" s="1081"/>
      <c r="AT52" s="1081"/>
      <c r="AU52" s="1081"/>
      <c r="AV52" s="1081"/>
      <c r="AW52" s="1081"/>
      <c r="AX52" s="1081"/>
      <c r="AY52" s="1081"/>
      <c r="AZ52" s="1081"/>
      <c r="BA52" s="1081"/>
      <c r="BB52" s="1082"/>
      <c r="BC52" s="717"/>
      <c r="BD52" s="718"/>
      <c r="BE52" s="383"/>
      <c r="BF52" s="383"/>
      <c r="BG52" s="383"/>
      <c r="BH52" s="383"/>
      <c r="BI52" s="383"/>
      <c r="BJ52" s="383"/>
      <c r="BK52" s="383"/>
      <c r="BL52" s="383"/>
      <c r="BM52" s="383"/>
      <c r="BN52" s="383"/>
      <c r="BO52" s="383"/>
      <c r="BP52" s="383"/>
      <c r="BQ52" s="383"/>
      <c r="BR52" s="383"/>
      <c r="BS52" s="383"/>
      <c r="BT52" s="383"/>
      <c r="BU52" s="383"/>
      <c r="BV52" s="383"/>
      <c r="BW52" s="383"/>
      <c r="BX52" s="383"/>
      <c r="BY52" s="383"/>
      <c r="BZ52" s="383"/>
      <c r="CA52" s="383"/>
      <c r="CB52" s="383"/>
      <c r="CC52" s="383"/>
      <c r="CD52" s="383"/>
      <c r="CE52" s="383"/>
      <c r="CF52" s="383"/>
      <c r="CG52" s="383"/>
      <c r="CH52" s="383"/>
      <c r="CI52" s="383"/>
      <c r="CJ52" s="383"/>
      <c r="CK52" s="383"/>
      <c r="CL52" s="383"/>
      <c r="CM52" s="383"/>
      <c r="CN52" s="383"/>
      <c r="CO52" s="383"/>
      <c r="CP52" s="383"/>
      <c r="CQ52" s="383"/>
      <c r="CR52" s="383"/>
      <c r="CS52" s="383"/>
      <c r="CT52" s="383"/>
      <c r="CU52" s="383"/>
      <c r="CV52" s="383"/>
      <c r="CW52" s="383"/>
      <c r="CX52" s="383"/>
      <c r="CY52" s="383"/>
      <c r="CZ52" s="383"/>
      <c r="DA52" s="383"/>
    </row>
    <row r="53" spans="1:105" s="856" customFormat="1" ht="57.6" customHeight="1" x14ac:dyDescent="0.25">
      <c r="A53" s="667">
        <v>1</v>
      </c>
      <c r="B53" s="363">
        <v>6474</v>
      </c>
      <c r="C53" s="847" t="s">
        <v>584</v>
      </c>
      <c r="D53" s="1080" t="s">
        <v>661</v>
      </c>
      <c r="E53" s="1081"/>
      <c r="F53" s="1081"/>
      <c r="G53" s="1081"/>
      <c r="H53" s="1081"/>
      <c r="I53" s="1081"/>
      <c r="J53" s="1081"/>
      <c r="K53" s="1081"/>
      <c r="L53" s="1081"/>
      <c r="M53" s="1081"/>
      <c r="N53" s="1081"/>
      <c r="O53" s="1081"/>
      <c r="P53" s="1081"/>
      <c r="Q53" s="1081"/>
      <c r="R53" s="1081"/>
      <c r="S53" s="1081"/>
      <c r="T53" s="1081"/>
      <c r="U53" s="1081"/>
      <c r="V53" s="1081"/>
      <c r="W53" s="1081"/>
      <c r="X53" s="1081"/>
      <c r="Y53" s="1081"/>
      <c r="Z53" s="1081"/>
      <c r="AA53" s="1081"/>
      <c r="AB53" s="1081"/>
      <c r="AC53" s="1081"/>
      <c r="AD53" s="1081"/>
      <c r="AE53" s="1081"/>
      <c r="AF53" s="1081"/>
      <c r="AG53" s="1081"/>
      <c r="AH53" s="1081"/>
      <c r="AI53" s="1081"/>
      <c r="AJ53" s="1081"/>
      <c r="AK53" s="1081"/>
      <c r="AL53" s="1081"/>
      <c r="AM53" s="1081"/>
      <c r="AN53" s="1081"/>
      <c r="AO53" s="1081"/>
      <c r="AP53" s="1081"/>
      <c r="AQ53" s="1081"/>
      <c r="AR53" s="1081"/>
      <c r="AS53" s="1081"/>
      <c r="AT53" s="1081"/>
      <c r="AU53" s="1081"/>
      <c r="AV53" s="1081"/>
      <c r="AW53" s="1081"/>
      <c r="AX53" s="1081"/>
      <c r="AY53" s="1081"/>
      <c r="AZ53" s="1081"/>
      <c r="BA53" s="1081"/>
      <c r="BB53" s="1082"/>
      <c r="BC53" s="717"/>
      <c r="BD53" s="718"/>
      <c r="BE53" s="654"/>
      <c r="BF53" s="654"/>
      <c r="BG53" s="654"/>
      <c r="BH53" s="654"/>
      <c r="BI53" s="654"/>
      <c r="BJ53" s="654"/>
      <c r="BK53" s="654"/>
      <c r="BL53" s="654"/>
      <c r="BM53" s="654"/>
      <c r="BN53" s="654"/>
      <c r="BO53" s="654"/>
      <c r="BP53" s="654"/>
      <c r="BQ53" s="654"/>
      <c r="BR53" s="654"/>
      <c r="BS53" s="654"/>
      <c r="BT53" s="654"/>
      <c r="BU53" s="654"/>
      <c r="BV53" s="654"/>
      <c r="BW53" s="654"/>
      <c r="BX53" s="654"/>
      <c r="BY53" s="654"/>
      <c r="BZ53" s="654"/>
      <c r="CA53" s="654"/>
      <c r="CB53" s="654"/>
      <c r="CC53" s="654"/>
      <c r="CD53" s="654"/>
      <c r="CE53" s="654"/>
      <c r="CF53" s="654"/>
      <c r="CG53" s="654"/>
      <c r="CH53" s="654"/>
      <c r="CI53" s="654"/>
      <c r="CJ53" s="654"/>
      <c r="CK53" s="654"/>
      <c r="CL53" s="654"/>
      <c r="CM53" s="654"/>
      <c r="CN53" s="654"/>
      <c r="CO53" s="654"/>
      <c r="CP53" s="654"/>
      <c r="CQ53" s="654"/>
      <c r="CR53" s="654"/>
      <c r="CS53" s="654"/>
      <c r="CT53" s="654"/>
      <c r="CU53" s="654"/>
      <c r="CV53" s="654"/>
      <c r="CW53" s="654"/>
      <c r="CX53" s="654"/>
      <c r="CY53" s="654"/>
      <c r="CZ53" s="654"/>
      <c r="DA53" s="654"/>
    </row>
    <row r="54" spans="1:105" s="382" customFormat="1" ht="54" customHeight="1" x14ac:dyDescent="0.25">
      <c r="A54" s="374">
        <v>1</v>
      </c>
      <c r="B54" s="363">
        <v>6475</v>
      </c>
      <c r="C54" s="847" t="s">
        <v>586</v>
      </c>
      <c r="D54" s="1080" t="s">
        <v>662</v>
      </c>
      <c r="E54" s="1081"/>
      <c r="F54" s="1081"/>
      <c r="G54" s="1081"/>
      <c r="H54" s="1081"/>
      <c r="I54" s="1081"/>
      <c r="J54" s="1081"/>
      <c r="K54" s="1081"/>
      <c r="L54" s="1081"/>
      <c r="M54" s="1081"/>
      <c r="N54" s="1081"/>
      <c r="O54" s="1081"/>
      <c r="P54" s="1081"/>
      <c r="Q54" s="1081"/>
      <c r="R54" s="1081"/>
      <c r="S54" s="1081"/>
      <c r="T54" s="1081"/>
      <c r="U54" s="1081"/>
      <c r="V54" s="1081"/>
      <c r="W54" s="1081"/>
      <c r="X54" s="1081"/>
      <c r="Y54" s="1081"/>
      <c r="Z54" s="1081"/>
      <c r="AA54" s="1081"/>
      <c r="AB54" s="1081"/>
      <c r="AC54" s="1081"/>
      <c r="AD54" s="1081"/>
      <c r="AE54" s="1081"/>
      <c r="AF54" s="1081"/>
      <c r="AG54" s="1081"/>
      <c r="AH54" s="1081"/>
      <c r="AI54" s="1081"/>
      <c r="AJ54" s="1081"/>
      <c r="AK54" s="1081"/>
      <c r="AL54" s="1081"/>
      <c r="AM54" s="1081"/>
      <c r="AN54" s="1081"/>
      <c r="AO54" s="1081"/>
      <c r="AP54" s="1081"/>
      <c r="AQ54" s="1081"/>
      <c r="AR54" s="1081"/>
      <c r="AS54" s="1081"/>
      <c r="AT54" s="1081"/>
      <c r="AU54" s="1081"/>
      <c r="AV54" s="1081"/>
      <c r="AW54" s="1081"/>
      <c r="AX54" s="1081"/>
      <c r="AY54" s="1081"/>
      <c r="AZ54" s="1081"/>
      <c r="BA54" s="1081"/>
      <c r="BB54" s="1082"/>
      <c r="BC54" s="717"/>
      <c r="BD54" s="718"/>
      <c r="BE54" s="383"/>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3"/>
      <c r="CB54" s="383"/>
      <c r="CC54" s="383"/>
      <c r="CD54" s="383"/>
      <c r="CE54" s="383"/>
      <c r="CF54" s="383"/>
      <c r="CG54" s="383"/>
      <c r="CH54" s="383"/>
      <c r="CI54" s="383"/>
      <c r="CJ54" s="383"/>
      <c r="CK54" s="383"/>
      <c r="CL54" s="383"/>
      <c r="CM54" s="383"/>
      <c r="CN54" s="383"/>
      <c r="CO54" s="383"/>
      <c r="CP54" s="383"/>
      <c r="CQ54" s="383"/>
      <c r="CR54" s="383"/>
      <c r="CS54" s="383"/>
      <c r="CT54" s="383"/>
      <c r="CU54" s="383"/>
      <c r="CV54" s="383"/>
      <c r="CW54" s="383"/>
      <c r="CX54" s="383"/>
      <c r="CY54" s="383"/>
      <c r="CZ54" s="383"/>
      <c r="DA54" s="383"/>
    </row>
    <row r="55" spans="1:105" s="382" customFormat="1" ht="18" customHeight="1" x14ac:dyDescent="0.25">
      <c r="A55" s="374"/>
      <c r="B55" s="363"/>
      <c r="C55" s="847"/>
      <c r="D55" s="1080"/>
      <c r="E55" s="1081"/>
      <c r="F55" s="1081"/>
      <c r="G55" s="1081"/>
      <c r="H55" s="1081"/>
      <c r="I55" s="1081"/>
      <c r="J55" s="1081"/>
      <c r="K55" s="1081"/>
      <c r="L55" s="1081"/>
      <c r="M55" s="1081"/>
      <c r="N55" s="1081"/>
      <c r="O55" s="1081"/>
      <c r="P55" s="1081"/>
      <c r="Q55" s="1081"/>
      <c r="R55" s="1081"/>
      <c r="S55" s="1081"/>
      <c r="T55" s="1081"/>
      <c r="U55" s="1081"/>
      <c r="V55" s="1081"/>
      <c r="W55" s="1081"/>
      <c r="X55" s="1081"/>
      <c r="Y55" s="1081"/>
      <c r="Z55" s="1081"/>
      <c r="AA55" s="1081"/>
      <c r="AB55" s="1081"/>
      <c r="AC55" s="1081"/>
      <c r="AD55" s="1081"/>
      <c r="AE55" s="1081"/>
      <c r="AF55" s="1081"/>
      <c r="AG55" s="1081"/>
      <c r="AH55" s="1081"/>
      <c r="AI55" s="1081"/>
      <c r="AJ55" s="1081"/>
      <c r="AK55" s="1081"/>
      <c r="AL55" s="1081"/>
      <c r="AM55" s="1081"/>
      <c r="AN55" s="1081"/>
      <c r="AO55" s="1081"/>
      <c r="AP55" s="1081"/>
      <c r="AQ55" s="1081"/>
      <c r="AR55" s="1081"/>
      <c r="AS55" s="1081"/>
      <c r="AT55" s="1081"/>
      <c r="AU55" s="1081"/>
      <c r="AV55" s="1081"/>
      <c r="AW55" s="1081"/>
      <c r="AX55" s="1081"/>
      <c r="AY55" s="1081"/>
      <c r="AZ55" s="1081"/>
      <c r="BA55" s="1081"/>
      <c r="BB55" s="1082"/>
      <c r="BC55" s="717"/>
      <c r="BD55" s="718"/>
      <c r="BE55" s="383"/>
      <c r="BF55" s="383"/>
      <c r="BG55" s="383"/>
      <c r="BH55" s="383"/>
      <c r="BI55" s="383"/>
      <c r="BJ55" s="383"/>
      <c r="BK55" s="383"/>
      <c r="BL55" s="383"/>
      <c r="BM55" s="383"/>
      <c r="BN55" s="383"/>
      <c r="BO55" s="383"/>
      <c r="BP55" s="383"/>
      <c r="BQ55" s="383"/>
      <c r="BR55" s="383"/>
      <c r="BS55" s="383"/>
      <c r="BT55" s="383"/>
      <c r="BU55" s="383"/>
      <c r="BV55" s="383"/>
      <c r="BW55" s="383"/>
      <c r="BX55" s="383"/>
      <c r="BY55" s="383"/>
      <c r="BZ55" s="383"/>
      <c r="CA55" s="383"/>
      <c r="CB55" s="383"/>
      <c r="CC55" s="383"/>
      <c r="CD55" s="383"/>
      <c r="CE55" s="383"/>
      <c r="CF55" s="383"/>
      <c r="CG55" s="383"/>
      <c r="CH55" s="383"/>
      <c r="CI55" s="383"/>
      <c r="CJ55" s="383"/>
      <c r="CK55" s="383"/>
      <c r="CL55" s="383"/>
      <c r="CM55" s="383"/>
      <c r="CN55" s="383"/>
      <c r="CO55" s="383"/>
      <c r="CP55" s="383"/>
      <c r="CQ55" s="383"/>
      <c r="CR55" s="383"/>
      <c r="CS55" s="383"/>
      <c r="CT55" s="383"/>
      <c r="CU55" s="383"/>
      <c r="CV55" s="383"/>
      <c r="CW55" s="383"/>
      <c r="CX55" s="383"/>
      <c r="CY55" s="383"/>
      <c r="CZ55" s="383"/>
      <c r="DA55" s="383"/>
    </row>
    <row r="56" spans="1:105" s="382" customFormat="1" ht="18" customHeight="1" x14ac:dyDescent="0.25">
      <c r="A56" s="374"/>
      <c r="B56" s="363"/>
      <c r="C56" s="482"/>
      <c r="D56" s="997"/>
      <c r="E56" s="998"/>
      <c r="F56" s="998"/>
      <c r="G56" s="998"/>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998"/>
      <c r="AG56" s="998"/>
      <c r="AH56" s="998"/>
      <c r="AI56" s="998"/>
      <c r="AJ56" s="998"/>
      <c r="AK56" s="998"/>
      <c r="AL56" s="998"/>
      <c r="AM56" s="998"/>
      <c r="AN56" s="998"/>
      <c r="AO56" s="998"/>
      <c r="AP56" s="998"/>
      <c r="AQ56" s="998"/>
      <c r="AR56" s="998"/>
      <c r="AS56" s="998"/>
      <c r="AT56" s="998"/>
      <c r="AU56" s="998"/>
      <c r="AV56" s="998"/>
      <c r="AW56" s="998"/>
      <c r="AX56" s="998"/>
      <c r="AY56" s="998"/>
      <c r="AZ56" s="998"/>
      <c r="BA56" s="998"/>
      <c r="BB56" s="999"/>
      <c r="BC56" s="717"/>
      <c r="BD56" s="718"/>
      <c r="BE56" s="383"/>
      <c r="BF56" s="383"/>
      <c r="BG56" s="383"/>
      <c r="BH56" s="383"/>
      <c r="BI56" s="383"/>
      <c r="BJ56" s="383"/>
      <c r="BK56" s="383"/>
      <c r="BL56" s="383"/>
      <c r="BM56" s="383"/>
      <c r="BN56" s="383"/>
      <c r="BO56" s="383"/>
      <c r="BP56" s="383"/>
      <c r="BQ56" s="383"/>
      <c r="BR56" s="383"/>
      <c r="BS56" s="383"/>
      <c r="BT56" s="383"/>
      <c r="BU56" s="383"/>
      <c r="BV56" s="383"/>
      <c r="BW56" s="383"/>
      <c r="BX56" s="383"/>
      <c r="BY56" s="383"/>
      <c r="BZ56" s="383"/>
      <c r="CA56" s="383"/>
      <c r="CB56" s="383"/>
      <c r="CC56" s="383"/>
      <c r="CD56" s="383"/>
      <c r="CE56" s="383"/>
      <c r="CF56" s="383"/>
      <c r="CG56" s="383"/>
      <c r="CH56" s="383"/>
      <c r="CI56" s="383"/>
      <c r="CJ56" s="383"/>
      <c r="CK56" s="383"/>
      <c r="CL56" s="383"/>
      <c r="CM56" s="383"/>
      <c r="CN56" s="383"/>
      <c r="CO56" s="383"/>
      <c r="CP56" s="383"/>
      <c r="CQ56" s="383"/>
      <c r="CR56" s="383"/>
      <c r="CS56" s="383"/>
      <c r="CT56" s="383"/>
      <c r="CU56" s="383"/>
      <c r="CV56" s="383"/>
      <c r="CW56" s="383"/>
      <c r="CX56" s="383"/>
      <c r="CY56" s="383"/>
      <c r="CZ56" s="383"/>
      <c r="DA56" s="383"/>
    </row>
    <row r="57" spans="1:105" s="382" customFormat="1" ht="18" customHeight="1" x14ac:dyDescent="0.25">
      <c r="A57" s="374"/>
      <c r="B57" s="363"/>
      <c r="C57" s="482"/>
      <c r="D57" s="997"/>
      <c r="E57" s="998"/>
      <c r="F57" s="998"/>
      <c r="G57" s="998"/>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8"/>
      <c r="AG57" s="998"/>
      <c r="AH57" s="998"/>
      <c r="AI57" s="998"/>
      <c r="AJ57" s="998"/>
      <c r="AK57" s="998"/>
      <c r="AL57" s="998"/>
      <c r="AM57" s="998"/>
      <c r="AN57" s="998"/>
      <c r="AO57" s="998"/>
      <c r="AP57" s="998"/>
      <c r="AQ57" s="998"/>
      <c r="AR57" s="998"/>
      <c r="AS57" s="998"/>
      <c r="AT57" s="998"/>
      <c r="AU57" s="998"/>
      <c r="AV57" s="998"/>
      <c r="AW57" s="998"/>
      <c r="AX57" s="998"/>
      <c r="AY57" s="998"/>
      <c r="AZ57" s="998"/>
      <c r="BA57" s="998"/>
      <c r="BB57" s="999"/>
      <c r="BC57" s="717"/>
      <c r="BD57" s="719"/>
      <c r="BE57" s="719"/>
      <c r="BF57" s="719"/>
      <c r="BG57" s="719"/>
      <c r="BH57" s="719"/>
      <c r="BI57" s="719"/>
      <c r="BJ57" s="719"/>
      <c r="BK57" s="719"/>
      <c r="BL57" s="719"/>
      <c r="BM57" s="719"/>
      <c r="BN57" s="719"/>
      <c r="BO57" s="719"/>
      <c r="BP57" s="719"/>
      <c r="BQ57" s="719"/>
      <c r="BR57" s="719"/>
      <c r="BS57" s="719"/>
      <c r="BT57" s="719"/>
      <c r="BU57" s="719"/>
      <c r="BV57" s="719"/>
      <c r="BW57" s="719"/>
      <c r="BX57" s="719"/>
      <c r="BY57" s="719"/>
      <c r="BZ57" s="719"/>
      <c r="CA57" s="719"/>
      <c r="CB57" s="719"/>
      <c r="CC57" s="719"/>
      <c r="CD57" s="719"/>
      <c r="CE57" s="719"/>
      <c r="CF57" s="719"/>
      <c r="CG57" s="719"/>
      <c r="CH57" s="719"/>
      <c r="CI57" s="719"/>
      <c r="CJ57" s="719"/>
      <c r="CK57" s="719"/>
      <c r="CL57" s="719"/>
      <c r="CM57" s="719"/>
      <c r="CN57" s="719"/>
      <c r="CO57" s="719"/>
      <c r="CP57" s="719"/>
      <c r="CQ57" s="719"/>
      <c r="CR57" s="719"/>
      <c r="CS57" s="719"/>
      <c r="CT57" s="719"/>
      <c r="CU57" s="719"/>
      <c r="CV57" s="719"/>
      <c r="CW57" s="719"/>
      <c r="CX57" s="719"/>
      <c r="CY57" s="719"/>
      <c r="CZ57" s="719"/>
      <c r="DA57" s="719"/>
    </row>
    <row r="58" spans="1:105" ht="18" customHeight="1" x14ac:dyDescent="0.2">
      <c r="C58" s="482"/>
      <c r="D58" s="997"/>
      <c r="E58" s="998"/>
      <c r="F58" s="998"/>
      <c r="G58" s="998"/>
      <c r="H58" s="998"/>
      <c r="I58" s="998"/>
      <c r="J58" s="998"/>
      <c r="K58" s="998"/>
      <c r="L58" s="998"/>
      <c r="M58" s="998"/>
      <c r="N58" s="998"/>
      <c r="O58" s="998"/>
      <c r="P58" s="998"/>
      <c r="Q58" s="998"/>
      <c r="R58" s="998"/>
      <c r="S58" s="998"/>
      <c r="T58" s="998"/>
      <c r="U58" s="998"/>
      <c r="V58" s="998"/>
      <c r="W58" s="998"/>
      <c r="X58" s="998"/>
      <c r="Y58" s="998"/>
      <c r="Z58" s="998"/>
      <c r="AA58" s="998"/>
      <c r="AB58" s="998"/>
      <c r="AC58" s="998"/>
      <c r="AD58" s="998"/>
      <c r="AE58" s="998"/>
      <c r="AF58" s="998"/>
      <c r="AG58" s="998"/>
      <c r="AH58" s="998"/>
      <c r="AI58" s="998"/>
      <c r="AJ58" s="998"/>
      <c r="AK58" s="998"/>
      <c r="AL58" s="998"/>
      <c r="AM58" s="998"/>
      <c r="AN58" s="998"/>
      <c r="AO58" s="998"/>
      <c r="AP58" s="998"/>
      <c r="AQ58" s="998"/>
      <c r="AR58" s="998"/>
      <c r="AS58" s="998"/>
      <c r="AT58" s="998"/>
      <c r="AU58" s="998"/>
      <c r="AV58" s="998"/>
      <c r="AW58" s="998"/>
      <c r="AX58" s="998"/>
      <c r="AY58" s="998"/>
      <c r="AZ58" s="998"/>
      <c r="BA58" s="998"/>
      <c r="BB58" s="999"/>
      <c r="BC58" s="720"/>
      <c r="BD58" s="659"/>
      <c r="BE58" s="659"/>
      <c r="BF58" s="659"/>
      <c r="BG58" s="659"/>
      <c r="BH58" s="659"/>
      <c r="BI58" s="659"/>
      <c r="BJ58" s="659"/>
      <c r="BK58" s="659"/>
      <c r="BL58" s="659"/>
      <c r="BM58" s="659"/>
      <c r="BN58" s="659"/>
      <c r="BO58" s="659"/>
      <c r="BP58" s="659"/>
      <c r="BQ58" s="659"/>
      <c r="BR58" s="659"/>
      <c r="BS58" s="659"/>
      <c r="BT58" s="659"/>
      <c r="BU58" s="659"/>
      <c r="BV58" s="659"/>
      <c r="BW58" s="659"/>
      <c r="BX58" s="659"/>
      <c r="BY58" s="659"/>
      <c r="BZ58" s="659"/>
      <c r="CA58" s="659"/>
      <c r="CB58" s="659"/>
      <c r="CC58" s="659"/>
      <c r="CD58" s="659"/>
      <c r="CE58" s="659"/>
      <c r="CF58" s="659"/>
      <c r="CG58" s="659"/>
      <c r="CH58" s="659"/>
      <c r="CI58" s="659"/>
      <c r="CJ58" s="659"/>
      <c r="CK58" s="659"/>
      <c r="CL58" s="659"/>
      <c r="CM58" s="659"/>
      <c r="CN58" s="659"/>
      <c r="CO58" s="659"/>
      <c r="CP58" s="659"/>
      <c r="CQ58" s="659"/>
      <c r="CR58" s="659"/>
      <c r="CS58" s="659"/>
      <c r="CT58" s="659"/>
      <c r="CU58" s="659"/>
      <c r="CV58" s="659"/>
      <c r="CW58" s="659"/>
      <c r="CX58" s="659"/>
      <c r="CY58" s="659"/>
      <c r="CZ58" s="659"/>
      <c r="DA58" s="659"/>
    </row>
    <row r="59" spans="1:105" ht="18" customHeight="1" x14ac:dyDescent="0.2">
      <c r="C59" s="489"/>
      <c r="D59" s="994"/>
      <c r="E59" s="995"/>
      <c r="F59" s="995"/>
      <c r="G59" s="995"/>
      <c r="H59" s="995"/>
      <c r="I59" s="995"/>
      <c r="J59" s="995"/>
      <c r="K59" s="995"/>
      <c r="L59" s="995"/>
      <c r="M59" s="995"/>
      <c r="N59" s="995"/>
      <c r="O59" s="995"/>
      <c r="P59" s="995"/>
      <c r="Q59" s="995"/>
      <c r="R59" s="995"/>
      <c r="S59" s="995"/>
      <c r="T59" s="995"/>
      <c r="U59" s="995"/>
      <c r="V59" s="995"/>
      <c r="W59" s="995"/>
      <c r="X59" s="995"/>
      <c r="Y59" s="995"/>
      <c r="Z59" s="995"/>
      <c r="AA59" s="995"/>
      <c r="AB59" s="995"/>
      <c r="AC59" s="995"/>
      <c r="AD59" s="995"/>
      <c r="AE59" s="995"/>
      <c r="AF59" s="995"/>
      <c r="AG59" s="995"/>
      <c r="AH59" s="995"/>
      <c r="AI59" s="995"/>
      <c r="AJ59" s="995"/>
      <c r="AK59" s="995"/>
      <c r="AL59" s="995"/>
      <c r="AM59" s="995"/>
      <c r="AN59" s="995"/>
      <c r="AO59" s="995"/>
      <c r="AP59" s="995"/>
      <c r="AQ59" s="995"/>
      <c r="AR59" s="995"/>
      <c r="AS59" s="995"/>
      <c r="AT59" s="995"/>
      <c r="AU59" s="995"/>
      <c r="AV59" s="995"/>
      <c r="AW59" s="995"/>
      <c r="AX59" s="995"/>
      <c r="AY59" s="995"/>
      <c r="AZ59" s="995"/>
      <c r="BA59" s="995"/>
      <c r="BB59" s="996"/>
      <c r="BC59" s="720"/>
      <c r="BD59" s="659"/>
      <c r="BE59" s="659"/>
      <c r="BF59" s="659"/>
      <c r="BG59" s="659"/>
      <c r="BH59" s="659"/>
      <c r="BI59" s="659"/>
      <c r="BJ59" s="659"/>
      <c r="BK59" s="659"/>
      <c r="BL59" s="659"/>
      <c r="BM59" s="659"/>
      <c r="BN59" s="659"/>
      <c r="BO59" s="659"/>
      <c r="BP59" s="659"/>
      <c r="BQ59" s="659"/>
      <c r="BR59" s="659"/>
      <c r="BS59" s="659"/>
      <c r="BT59" s="659"/>
      <c r="BU59" s="659"/>
      <c r="BV59" s="659"/>
      <c r="BW59" s="659"/>
      <c r="BX59" s="659"/>
      <c r="BY59" s="659"/>
      <c r="BZ59" s="659"/>
      <c r="CA59" s="659"/>
      <c r="CB59" s="659"/>
      <c r="CC59" s="659"/>
      <c r="CD59" s="659"/>
      <c r="CE59" s="659"/>
      <c r="CF59" s="659"/>
      <c r="CG59" s="659"/>
      <c r="CH59" s="659"/>
      <c r="CI59" s="659"/>
      <c r="CJ59" s="659"/>
      <c r="CK59" s="659"/>
      <c r="CL59" s="659"/>
      <c r="CM59" s="659"/>
      <c r="CN59" s="659"/>
      <c r="CO59" s="659"/>
      <c r="CP59" s="659"/>
      <c r="CQ59" s="659"/>
      <c r="CR59" s="659"/>
      <c r="CS59" s="659"/>
      <c r="CT59" s="659"/>
      <c r="CU59" s="659"/>
      <c r="CV59" s="659"/>
      <c r="CW59" s="659"/>
      <c r="CX59" s="659"/>
      <c r="CY59" s="659"/>
      <c r="CZ59" s="659"/>
      <c r="DA59" s="659"/>
    </row>
    <row r="60" spans="1:105" ht="18" customHeight="1" x14ac:dyDescent="0.2">
      <c r="C60" s="489"/>
      <c r="D60" s="994"/>
      <c r="E60" s="995"/>
      <c r="F60" s="995"/>
      <c r="G60" s="995"/>
      <c r="H60" s="995"/>
      <c r="I60" s="995"/>
      <c r="J60" s="995"/>
      <c r="K60" s="995"/>
      <c r="L60" s="995"/>
      <c r="M60" s="995"/>
      <c r="N60" s="995"/>
      <c r="O60" s="995"/>
      <c r="P60" s="995"/>
      <c r="Q60" s="995"/>
      <c r="R60" s="995"/>
      <c r="S60" s="995"/>
      <c r="T60" s="995"/>
      <c r="U60" s="995"/>
      <c r="V60" s="995"/>
      <c r="W60" s="995"/>
      <c r="X60" s="995"/>
      <c r="Y60" s="995"/>
      <c r="Z60" s="995"/>
      <c r="AA60" s="995"/>
      <c r="AB60" s="995"/>
      <c r="AC60" s="995"/>
      <c r="AD60" s="995"/>
      <c r="AE60" s="995"/>
      <c r="AF60" s="995"/>
      <c r="AG60" s="995"/>
      <c r="AH60" s="995"/>
      <c r="AI60" s="995"/>
      <c r="AJ60" s="995"/>
      <c r="AK60" s="995"/>
      <c r="AL60" s="995"/>
      <c r="AM60" s="995"/>
      <c r="AN60" s="995"/>
      <c r="AO60" s="995"/>
      <c r="AP60" s="995"/>
      <c r="AQ60" s="995"/>
      <c r="AR60" s="995"/>
      <c r="AS60" s="995"/>
      <c r="AT60" s="995"/>
      <c r="AU60" s="995"/>
      <c r="AV60" s="995"/>
      <c r="AW60" s="995"/>
      <c r="AX60" s="995"/>
      <c r="AY60" s="995"/>
      <c r="AZ60" s="995"/>
      <c r="BA60" s="995"/>
      <c r="BB60" s="996"/>
      <c r="BC60" s="720"/>
    </row>
    <row r="61" spans="1:105" ht="18" customHeight="1" x14ac:dyDescent="0.2">
      <c r="C61" s="489"/>
      <c r="D61" s="994"/>
      <c r="E61" s="995"/>
      <c r="F61" s="995"/>
      <c r="G61" s="995"/>
      <c r="H61" s="995"/>
      <c r="I61" s="995"/>
      <c r="J61" s="995"/>
      <c r="K61" s="995"/>
      <c r="L61" s="995"/>
      <c r="M61" s="995"/>
      <c r="N61" s="995"/>
      <c r="O61" s="995"/>
      <c r="P61" s="995"/>
      <c r="Q61" s="995"/>
      <c r="R61" s="995"/>
      <c r="S61" s="995"/>
      <c r="T61" s="995"/>
      <c r="U61" s="995"/>
      <c r="V61" s="995"/>
      <c r="W61" s="995"/>
      <c r="X61" s="995"/>
      <c r="Y61" s="995"/>
      <c r="Z61" s="995"/>
      <c r="AA61" s="995"/>
      <c r="AB61" s="995"/>
      <c r="AC61" s="995"/>
      <c r="AD61" s="995"/>
      <c r="AE61" s="995"/>
      <c r="AF61" s="995"/>
      <c r="AG61" s="995"/>
      <c r="AH61" s="995"/>
      <c r="AI61" s="995"/>
      <c r="AJ61" s="995"/>
      <c r="AK61" s="995"/>
      <c r="AL61" s="995"/>
      <c r="AM61" s="995"/>
      <c r="AN61" s="995"/>
      <c r="AO61" s="995"/>
      <c r="AP61" s="995"/>
      <c r="AQ61" s="995"/>
      <c r="AR61" s="995"/>
      <c r="AS61" s="995"/>
      <c r="AT61" s="995"/>
      <c r="AU61" s="995"/>
      <c r="AV61" s="995"/>
      <c r="AW61" s="995"/>
      <c r="AX61" s="995"/>
      <c r="AY61" s="995"/>
      <c r="AZ61" s="995"/>
      <c r="BA61" s="995"/>
      <c r="BB61" s="996"/>
      <c r="BC61" s="720"/>
    </row>
    <row r="62" spans="1:105" ht="18" customHeight="1" x14ac:dyDescent="0.2">
      <c r="C62" s="489"/>
      <c r="D62" s="994"/>
      <c r="E62" s="995"/>
      <c r="F62" s="995"/>
      <c r="G62" s="995"/>
      <c r="H62" s="995"/>
      <c r="I62" s="995"/>
      <c r="J62" s="995"/>
      <c r="K62" s="995"/>
      <c r="L62" s="995"/>
      <c r="M62" s="995"/>
      <c r="N62" s="995"/>
      <c r="O62" s="995"/>
      <c r="P62" s="995"/>
      <c r="Q62" s="995"/>
      <c r="R62" s="995"/>
      <c r="S62" s="995"/>
      <c r="T62" s="995"/>
      <c r="U62" s="995"/>
      <c r="V62" s="995"/>
      <c r="W62" s="995"/>
      <c r="X62" s="995"/>
      <c r="Y62" s="995"/>
      <c r="Z62" s="995"/>
      <c r="AA62" s="995"/>
      <c r="AB62" s="995"/>
      <c r="AC62" s="995"/>
      <c r="AD62" s="995"/>
      <c r="AE62" s="995"/>
      <c r="AF62" s="995"/>
      <c r="AG62" s="995"/>
      <c r="AH62" s="995"/>
      <c r="AI62" s="995"/>
      <c r="AJ62" s="995"/>
      <c r="AK62" s="995"/>
      <c r="AL62" s="995"/>
      <c r="AM62" s="995"/>
      <c r="AN62" s="995"/>
      <c r="AO62" s="995"/>
      <c r="AP62" s="995"/>
      <c r="AQ62" s="995"/>
      <c r="AR62" s="995"/>
      <c r="AS62" s="995"/>
      <c r="AT62" s="995"/>
      <c r="AU62" s="995"/>
      <c r="AV62" s="995"/>
      <c r="AW62" s="995"/>
      <c r="AX62" s="995"/>
      <c r="AY62" s="995"/>
      <c r="AZ62" s="995"/>
      <c r="BA62" s="995"/>
      <c r="BB62" s="996"/>
      <c r="BC62" s="720"/>
    </row>
    <row r="63" spans="1:105" ht="18" customHeight="1" x14ac:dyDescent="0.2">
      <c r="C63" s="489"/>
      <c r="D63" s="994"/>
      <c r="E63" s="995"/>
      <c r="F63" s="995"/>
      <c r="G63" s="995"/>
      <c r="H63" s="995"/>
      <c r="I63" s="995"/>
      <c r="J63" s="995"/>
      <c r="K63" s="995"/>
      <c r="L63" s="995"/>
      <c r="M63" s="995"/>
      <c r="N63" s="995"/>
      <c r="O63" s="995"/>
      <c r="P63" s="995"/>
      <c r="Q63" s="995"/>
      <c r="R63" s="995"/>
      <c r="S63" s="995"/>
      <c r="T63" s="995"/>
      <c r="U63" s="995"/>
      <c r="V63" s="995"/>
      <c r="W63" s="995"/>
      <c r="X63" s="995"/>
      <c r="Y63" s="995"/>
      <c r="Z63" s="995"/>
      <c r="AA63" s="995"/>
      <c r="AB63" s="995"/>
      <c r="AC63" s="995"/>
      <c r="AD63" s="995"/>
      <c r="AE63" s="995"/>
      <c r="AF63" s="995"/>
      <c r="AG63" s="995"/>
      <c r="AH63" s="995"/>
      <c r="AI63" s="995"/>
      <c r="AJ63" s="995"/>
      <c r="AK63" s="995"/>
      <c r="AL63" s="995"/>
      <c r="AM63" s="995"/>
      <c r="AN63" s="995"/>
      <c r="AO63" s="995"/>
      <c r="AP63" s="995"/>
      <c r="AQ63" s="995"/>
      <c r="AR63" s="995"/>
      <c r="AS63" s="995"/>
      <c r="AT63" s="995"/>
      <c r="AU63" s="995"/>
      <c r="AV63" s="995"/>
      <c r="AW63" s="995"/>
      <c r="AX63" s="995"/>
      <c r="AY63" s="995"/>
      <c r="AZ63" s="995"/>
      <c r="BA63" s="995"/>
      <c r="BB63" s="996"/>
      <c r="BC63" s="720"/>
    </row>
    <row r="64" spans="1:105" ht="18" customHeight="1" x14ac:dyDescent="0.2">
      <c r="C64" s="489"/>
      <c r="D64" s="994"/>
      <c r="E64" s="995"/>
      <c r="F64" s="995"/>
      <c r="G64" s="995"/>
      <c r="H64" s="995"/>
      <c r="I64" s="995"/>
      <c r="J64" s="995"/>
      <c r="K64" s="995"/>
      <c r="L64" s="995"/>
      <c r="M64" s="995"/>
      <c r="N64" s="995"/>
      <c r="O64" s="995"/>
      <c r="P64" s="995"/>
      <c r="Q64" s="995"/>
      <c r="R64" s="995"/>
      <c r="S64" s="995"/>
      <c r="T64" s="995"/>
      <c r="U64" s="995"/>
      <c r="V64" s="995"/>
      <c r="W64" s="995"/>
      <c r="X64" s="995"/>
      <c r="Y64" s="995"/>
      <c r="Z64" s="995"/>
      <c r="AA64" s="995"/>
      <c r="AB64" s="995"/>
      <c r="AC64" s="995"/>
      <c r="AD64" s="995"/>
      <c r="AE64" s="995"/>
      <c r="AF64" s="995"/>
      <c r="AG64" s="995"/>
      <c r="AH64" s="995"/>
      <c r="AI64" s="995"/>
      <c r="AJ64" s="995"/>
      <c r="AK64" s="995"/>
      <c r="AL64" s="995"/>
      <c r="AM64" s="995"/>
      <c r="AN64" s="995"/>
      <c r="AO64" s="995"/>
      <c r="AP64" s="995"/>
      <c r="AQ64" s="995"/>
      <c r="AR64" s="995"/>
      <c r="AS64" s="995"/>
      <c r="AT64" s="995"/>
      <c r="AU64" s="995"/>
      <c r="AV64" s="995"/>
      <c r="AW64" s="995"/>
      <c r="AX64" s="995"/>
      <c r="AY64" s="995"/>
      <c r="AZ64" s="995"/>
      <c r="BA64" s="995"/>
      <c r="BB64" s="996"/>
      <c r="BC64" s="720"/>
    </row>
    <row r="65" spans="1:105" ht="18" customHeight="1" x14ac:dyDescent="0.2">
      <c r="C65" s="489"/>
      <c r="D65" s="994"/>
      <c r="E65" s="995"/>
      <c r="F65" s="995"/>
      <c r="G65" s="995"/>
      <c r="H65" s="995"/>
      <c r="I65" s="995"/>
      <c r="J65" s="995"/>
      <c r="K65" s="995"/>
      <c r="L65" s="995"/>
      <c r="M65" s="995"/>
      <c r="N65" s="995"/>
      <c r="O65" s="995"/>
      <c r="P65" s="995"/>
      <c r="Q65" s="995"/>
      <c r="R65" s="995"/>
      <c r="S65" s="995"/>
      <c r="T65" s="995"/>
      <c r="U65" s="995"/>
      <c r="V65" s="995"/>
      <c r="W65" s="995"/>
      <c r="X65" s="995"/>
      <c r="Y65" s="995"/>
      <c r="Z65" s="995"/>
      <c r="AA65" s="995"/>
      <c r="AB65" s="995"/>
      <c r="AC65" s="995"/>
      <c r="AD65" s="995"/>
      <c r="AE65" s="995"/>
      <c r="AF65" s="995"/>
      <c r="AG65" s="995"/>
      <c r="AH65" s="995"/>
      <c r="AI65" s="995"/>
      <c r="AJ65" s="995"/>
      <c r="AK65" s="995"/>
      <c r="AL65" s="995"/>
      <c r="AM65" s="995"/>
      <c r="AN65" s="995"/>
      <c r="AO65" s="995"/>
      <c r="AP65" s="995"/>
      <c r="AQ65" s="995"/>
      <c r="AR65" s="995"/>
      <c r="AS65" s="995"/>
      <c r="AT65" s="995"/>
      <c r="AU65" s="995"/>
      <c r="AV65" s="995"/>
      <c r="AW65" s="995"/>
      <c r="AX65" s="995"/>
      <c r="AY65" s="995"/>
      <c r="AZ65" s="995"/>
      <c r="BA65" s="995"/>
      <c r="BB65" s="996"/>
      <c r="BC65" s="720"/>
    </row>
    <row r="66" spans="1:105" ht="18" customHeight="1" x14ac:dyDescent="0.2">
      <c r="C66" s="489"/>
      <c r="D66" s="994"/>
      <c r="E66" s="995"/>
      <c r="F66" s="995"/>
      <c r="G66" s="995"/>
      <c r="H66" s="995"/>
      <c r="I66" s="995"/>
      <c r="J66" s="995"/>
      <c r="K66" s="995"/>
      <c r="L66" s="995"/>
      <c r="M66" s="995"/>
      <c r="N66" s="995"/>
      <c r="O66" s="995"/>
      <c r="P66" s="995"/>
      <c r="Q66" s="995"/>
      <c r="R66" s="995"/>
      <c r="S66" s="995"/>
      <c r="T66" s="995"/>
      <c r="U66" s="995"/>
      <c r="V66" s="995"/>
      <c r="W66" s="995"/>
      <c r="X66" s="995"/>
      <c r="Y66" s="995"/>
      <c r="Z66" s="995"/>
      <c r="AA66" s="995"/>
      <c r="AB66" s="995"/>
      <c r="AC66" s="995"/>
      <c r="AD66" s="995"/>
      <c r="AE66" s="995"/>
      <c r="AF66" s="995"/>
      <c r="AG66" s="995"/>
      <c r="AH66" s="995"/>
      <c r="AI66" s="995"/>
      <c r="AJ66" s="995"/>
      <c r="AK66" s="995"/>
      <c r="AL66" s="995"/>
      <c r="AM66" s="995"/>
      <c r="AN66" s="995"/>
      <c r="AO66" s="995"/>
      <c r="AP66" s="995"/>
      <c r="AQ66" s="995"/>
      <c r="AR66" s="995"/>
      <c r="AS66" s="995"/>
      <c r="AT66" s="995"/>
      <c r="AU66" s="995"/>
      <c r="AV66" s="995"/>
      <c r="AW66" s="995"/>
      <c r="AX66" s="995"/>
      <c r="AY66" s="995"/>
      <c r="AZ66" s="995"/>
      <c r="BA66" s="995"/>
      <c r="BB66" s="996"/>
      <c r="BC66" s="720"/>
    </row>
    <row r="67" spans="1:105" ht="18" customHeight="1" x14ac:dyDescent="0.2">
      <c r="C67" s="489"/>
      <c r="D67" s="994"/>
      <c r="E67" s="995"/>
      <c r="F67" s="995"/>
      <c r="G67" s="995"/>
      <c r="H67" s="995"/>
      <c r="I67" s="995"/>
      <c r="J67" s="995"/>
      <c r="K67" s="995"/>
      <c r="L67" s="995"/>
      <c r="M67" s="995"/>
      <c r="N67" s="995"/>
      <c r="O67" s="995"/>
      <c r="P67" s="995"/>
      <c r="Q67" s="995"/>
      <c r="R67" s="995"/>
      <c r="S67" s="995"/>
      <c r="T67" s="995"/>
      <c r="U67" s="995"/>
      <c r="V67" s="995"/>
      <c r="W67" s="995"/>
      <c r="X67" s="995"/>
      <c r="Y67" s="995"/>
      <c r="Z67" s="995"/>
      <c r="AA67" s="995"/>
      <c r="AB67" s="995"/>
      <c r="AC67" s="995"/>
      <c r="AD67" s="995"/>
      <c r="AE67" s="995"/>
      <c r="AF67" s="995"/>
      <c r="AG67" s="995"/>
      <c r="AH67" s="995"/>
      <c r="AI67" s="995"/>
      <c r="AJ67" s="995"/>
      <c r="AK67" s="995"/>
      <c r="AL67" s="995"/>
      <c r="AM67" s="995"/>
      <c r="AN67" s="995"/>
      <c r="AO67" s="995"/>
      <c r="AP67" s="995"/>
      <c r="AQ67" s="995"/>
      <c r="AR67" s="995"/>
      <c r="AS67" s="995"/>
      <c r="AT67" s="995"/>
      <c r="AU67" s="995"/>
      <c r="AV67" s="995"/>
      <c r="AW67" s="995"/>
      <c r="AX67" s="995"/>
      <c r="AY67" s="995"/>
      <c r="AZ67" s="995"/>
      <c r="BA67" s="995"/>
      <c r="BB67" s="996"/>
      <c r="BC67" s="720"/>
    </row>
    <row r="68" spans="1:105" ht="18" customHeight="1" x14ac:dyDescent="0.2">
      <c r="C68" s="897"/>
      <c r="D68" s="994"/>
      <c r="E68" s="995"/>
      <c r="F68" s="995"/>
      <c r="G68" s="995"/>
      <c r="H68" s="995"/>
      <c r="I68" s="995"/>
      <c r="J68" s="995"/>
      <c r="K68" s="995"/>
      <c r="L68" s="995"/>
      <c r="M68" s="995"/>
      <c r="N68" s="995"/>
      <c r="O68" s="995"/>
      <c r="P68" s="995"/>
      <c r="Q68" s="995"/>
      <c r="R68" s="995"/>
      <c r="S68" s="995"/>
      <c r="T68" s="995"/>
      <c r="U68" s="995"/>
      <c r="V68" s="995"/>
      <c r="W68" s="995"/>
      <c r="X68" s="995"/>
      <c r="Y68" s="995"/>
      <c r="Z68" s="995"/>
      <c r="AA68" s="995"/>
      <c r="AB68" s="995"/>
      <c r="AC68" s="995"/>
      <c r="AD68" s="995"/>
      <c r="AE68" s="995"/>
      <c r="AF68" s="995"/>
      <c r="AG68" s="995"/>
      <c r="AH68" s="995"/>
      <c r="AI68" s="995"/>
      <c r="AJ68" s="995"/>
      <c r="AK68" s="995"/>
      <c r="AL68" s="995"/>
      <c r="AM68" s="995"/>
      <c r="AN68" s="995"/>
      <c r="AO68" s="995"/>
      <c r="AP68" s="995"/>
      <c r="AQ68" s="995"/>
      <c r="AR68" s="995"/>
      <c r="AS68" s="995"/>
      <c r="AT68" s="995"/>
      <c r="AU68" s="995"/>
      <c r="AV68" s="995"/>
      <c r="AW68" s="995"/>
      <c r="AX68" s="995"/>
      <c r="AY68" s="995"/>
      <c r="AZ68" s="995"/>
      <c r="BA68" s="995"/>
      <c r="BB68" s="996"/>
      <c r="BC68" s="720"/>
    </row>
    <row r="69" spans="1:105" ht="18" customHeight="1" x14ac:dyDescent="0.2">
      <c r="C69" s="721"/>
      <c r="D69" s="1000"/>
      <c r="E69" s="1001"/>
      <c r="F69" s="1001"/>
      <c r="G69" s="1001"/>
      <c r="H69" s="1001"/>
      <c r="I69" s="1001"/>
      <c r="J69" s="1001"/>
      <c r="K69" s="1001"/>
      <c r="L69" s="1001"/>
      <c r="M69" s="1001"/>
      <c r="N69" s="1001"/>
      <c r="O69" s="1001"/>
      <c r="P69" s="1001"/>
      <c r="Q69" s="1001"/>
      <c r="R69" s="1001"/>
      <c r="S69" s="1001"/>
      <c r="T69" s="1001"/>
      <c r="U69" s="1001"/>
      <c r="V69" s="1001"/>
      <c r="W69" s="1001"/>
      <c r="X69" s="1001"/>
      <c r="Y69" s="1001"/>
      <c r="Z69" s="1001"/>
      <c r="AA69" s="1001"/>
      <c r="AB69" s="1001"/>
      <c r="AC69" s="1001"/>
      <c r="AD69" s="1001"/>
      <c r="AE69" s="1001"/>
      <c r="AF69" s="1001"/>
      <c r="AG69" s="1001"/>
      <c r="AH69" s="1001"/>
      <c r="AI69" s="1001"/>
      <c r="AJ69" s="1001"/>
      <c r="AK69" s="1001"/>
      <c r="AL69" s="1001"/>
      <c r="AM69" s="1001"/>
      <c r="AN69" s="1001"/>
      <c r="AO69" s="1001"/>
      <c r="AP69" s="1001"/>
      <c r="AQ69" s="1001"/>
      <c r="AR69" s="1001"/>
      <c r="AS69" s="1001"/>
      <c r="AT69" s="1001"/>
      <c r="AU69" s="1001"/>
      <c r="AV69" s="1001"/>
      <c r="AW69" s="1001"/>
      <c r="AX69" s="1001"/>
      <c r="AY69" s="1001"/>
      <c r="AZ69" s="1001"/>
      <c r="BA69" s="1001"/>
      <c r="BB69" s="1002"/>
      <c r="BC69" s="720"/>
    </row>
    <row r="70" spans="1:105" s="450" customFormat="1" ht="10.5" customHeight="1" x14ac:dyDescent="0.2">
      <c r="A70" s="722"/>
      <c r="B70" s="634"/>
      <c r="C70" s="657"/>
      <c r="D70" s="657"/>
      <c r="E70" s="320"/>
      <c r="F70" s="871"/>
      <c r="G70" s="871"/>
      <c r="H70" s="434"/>
      <c r="I70" s="435"/>
      <c r="J70" s="435"/>
      <c r="K70" s="435"/>
      <c r="L70" s="435"/>
      <c r="M70" s="435"/>
      <c r="N70" s="435"/>
      <c r="O70" s="435"/>
      <c r="P70" s="436"/>
      <c r="Q70" s="435"/>
      <c r="R70" s="436"/>
      <c r="S70" s="435"/>
      <c r="T70" s="436"/>
      <c r="U70" s="435"/>
      <c r="V70" s="436"/>
      <c r="W70" s="435"/>
      <c r="X70" s="434"/>
      <c r="Y70" s="435"/>
      <c r="Z70" s="434"/>
      <c r="AA70" s="435"/>
      <c r="AB70" s="434"/>
      <c r="AC70" s="435"/>
      <c r="AD70" s="434"/>
      <c r="AE70" s="435"/>
      <c r="AF70" s="434"/>
      <c r="AG70" s="723"/>
      <c r="AH70" s="434"/>
      <c r="AI70" s="435"/>
      <c r="AJ70" s="436"/>
      <c r="AK70" s="435"/>
      <c r="AL70" s="434"/>
      <c r="AM70" s="435"/>
      <c r="AN70" s="434"/>
      <c r="AO70" s="535"/>
      <c r="AP70" s="535"/>
      <c r="AQ70" s="535"/>
      <c r="AR70" s="535"/>
      <c r="AS70" s="535"/>
      <c r="AT70" s="508"/>
      <c r="AU70" s="535"/>
      <c r="AV70" s="535"/>
      <c r="AW70" s="535"/>
      <c r="AX70" s="508"/>
      <c r="AY70" s="535"/>
      <c r="AZ70" s="508"/>
      <c r="BA70" s="535"/>
      <c r="BC70" s="659"/>
      <c r="BD70" s="318"/>
      <c r="BE70" s="318"/>
      <c r="BF70" s="318"/>
      <c r="BG70" s="318"/>
      <c r="BH70" s="318"/>
      <c r="BI70" s="318"/>
      <c r="BJ70" s="318"/>
      <c r="BK70" s="318"/>
      <c r="BL70" s="318"/>
      <c r="BM70" s="318"/>
      <c r="BN70" s="318"/>
      <c r="BO70" s="318"/>
      <c r="BP70" s="318"/>
      <c r="BQ70" s="318"/>
      <c r="BR70" s="318"/>
      <c r="BS70" s="318"/>
      <c r="BT70" s="318"/>
      <c r="BU70" s="318"/>
      <c r="BV70" s="318"/>
      <c r="BW70" s="318"/>
      <c r="BX70" s="318"/>
      <c r="BY70" s="318"/>
      <c r="BZ70" s="318"/>
      <c r="CA70" s="318"/>
      <c r="CB70" s="318"/>
      <c r="CC70" s="318"/>
      <c r="CD70" s="318"/>
      <c r="CE70" s="318"/>
      <c r="CF70" s="318"/>
      <c r="CG70" s="318"/>
      <c r="CH70" s="318"/>
      <c r="CI70" s="318"/>
      <c r="CJ70" s="318"/>
      <c r="CK70" s="318"/>
      <c r="CL70" s="318"/>
      <c r="CM70" s="318"/>
      <c r="CN70" s="318"/>
      <c r="CO70" s="318"/>
      <c r="CP70" s="318"/>
      <c r="CQ70" s="318"/>
      <c r="CR70" s="318"/>
      <c r="CS70" s="318"/>
      <c r="CT70" s="318"/>
      <c r="CU70" s="318"/>
      <c r="CV70" s="318"/>
      <c r="CW70" s="318"/>
      <c r="CX70" s="318"/>
      <c r="CY70" s="318"/>
      <c r="CZ70" s="318"/>
      <c r="DA70" s="318"/>
    </row>
    <row r="71" spans="1:105" s="450" customFormat="1" x14ac:dyDescent="0.2">
      <c r="A71" s="722"/>
      <c r="B71" s="634"/>
      <c r="C71" s="657"/>
      <c r="D71" s="657"/>
      <c r="E71" s="320"/>
      <c r="F71" s="871"/>
      <c r="G71" s="871"/>
      <c r="H71" s="434"/>
      <c r="I71" s="435"/>
      <c r="J71" s="435"/>
      <c r="K71" s="435"/>
      <c r="L71" s="435"/>
      <c r="M71" s="435"/>
      <c r="N71" s="435"/>
      <c r="O71" s="435"/>
      <c r="P71" s="436"/>
      <c r="Q71" s="435"/>
      <c r="R71" s="436"/>
      <c r="S71" s="435"/>
      <c r="T71" s="436"/>
      <c r="U71" s="435"/>
      <c r="V71" s="436"/>
      <c r="W71" s="435"/>
      <c r="X71" s="434"/>
      <c r="Y71" s="435"/>
      <c r="Z71" s="434"/>
      <c r="AA71" s="435"/>
      <c r="AB71" s="434"/>
      <c r="AC71" s="435"/>
      <c r="AD71" s="434"/>
      <c r="AE71" s="435"/>
      <c r="AF71" s="434"/>
      <c r="AG71" s="435"/>
      <c r="AH71" s="434"/>
      <c r="AI71" s="435"/>
      <c r="AJ71" s="436"/>
      <c r="AK71" s="435"/>
      <c r="AL71" s="434"/>
      <c r="AM71" s="435"/>
      <c r="AN71" s="434"/>
      <c r="AO71" s="535"/>
      <c r="AP71" s="535"/>
      <c r="AQ71" s="535"/>
      <c r="AR71" s="535"/>
      <c r="AS71" s="535"/>
      <c r="AT71" s="508"/>
      <c r="AU71" s="535"/>
      <c r="AV71" s="535"/>
      <c r="AW71" s="535"/>
      <c r="AX71" s="508"/>
      <c r="AY71" s="535"/>
      <c r="AZ71" s="508"/>
      <c r="BA71" s="535"/>
      <c r="BC71" s="659"/>
      <c r="BD71" s="318"/>
      <c r="BE71" s="318"/>
      <c r="BF71" s="318"/>
      <c r="BG71" s="318"/>
      <c r="BH71" s="318"/>
      <c r="BI71" s="318"/>
      <c r="BJ71" s="318"/>
      <c r="BK71" s="318"/>
      <c r="BL71" s="318"/>
      <c r="BM71" s="318"/>
      <c r="BN71" s="318"/>
      <c r="BO71" s="318"/>
      <c r="BP71" s="318"/>
      <c r="BQ71" s="318"/>
      <c r="BR71" s="318"/>
      <c r="BS71" s="318"/>
      <c r="BT71" s="318"/>
      <c r="BU71" s="318"/>
      <c r="BV71" s="318"/>
      <c r="BW71" s="318"/>
      <c r="BX71" s="318"/>
      <c r="BY71" s="318"/>
      <c r="BZ71" s="318"/>
      <c r="CA71" s="318"/>
      <c r="CB71" s="318"/>
      <c r="CC71" s="318"/>
      <c r="CD71" s="318"/>
      <c r="CE71" s="318"/>
      <c r="CF71" s="318"/>
      <c r="CG71" s="318"/>
      <c r="CH71" s="318"/>
      <c r="CI71" s="318"/>
      <c r="CJ71" s="318"/>
      <c r="CK71" s="318"/>
      <c r="CL71" s="318"/>
      <c r="CM71" s="318"/>
      <c r="CN71" s="318"/>
      <c r="CO71" s="318"/>
      <c r="CP71" s="318"/>
      <c r="CQ71" s="318"/>
      <c r="CR71" s="318"/>
      <c r="CS71" s="318"/>
      <c r="CT71" s="318"/>
      <c r="CU71" s="318"/>
      <c r="CV71" s="318"/>
      <c r="CW71" s="318"/>
      <c r="CX71" s="318"/>
      <c r="CY71" s="318"/>
      <c r="CZ71" s="318"/>
      <c r="DA71" s="318"/>
    </row>
    <row r="72" spans="1:105" s="450" customFormat="1" x14ac:dyDescent="0.2">
      <c r="A72" s="722"/>
      <c r="B72" s="634"/>
      <c r="C72" s="657"/>
      <c r="D72" s="657"/>
      <c r="E72" s="320"/>
      <c r="F72" s="320"/>
      <c r="G72" s="320"/>
      <c r="H72" s="434"/>
      <c r="I72" s="435"/>
      <c r="J72" s="435"/>
      <c r="K72" s="435"/>
      <c r="L72" s="435"/>
      <c r="M72" s="435"/>
      <c r="N72" s="435"/>
      <c r="O72" s="435"/>
      <c r="P72" s="436"/>
      <c r="Q72" s="435"/>
      <c r="R72" s="436"/>
      <c r="S72" s="435"/>
      <c r="T72" s="436"/>
      <c r="U72" s="435"/>
      <c r="V72" s="436"/>
      <c r="W72" s="435"/>
      <c r="X72" s="434"/>
      <c r="Y72" s="435"/>
      <c r="Z72" s="434"/>
      <c r="AA72" s="435"/>
      <c r="AB72" s="434"/>
      <c r="AC72" s="435"/>
      <c r="AD72" s="434"/>
      <c r="AE72" s="435"/>
      <c r="AF72" s="434"/>
      <c r="AG72" s="435"/>
      <c r="AH72" s="434"/>
      <c r="AI72" s="435"/>
      <c r="AJ72" s="436"/>
      <c r="AK72" s="435"/>
      <c r="AL72" s="434"/>
      <c r="AM72" s="435"/>
      <c r="AN72" s="434"/>
      <c r="AO72" s="535"/>
      <c r="AP72" s="535"/>
      <c r="AQ72" s="535"/>
      <c r="AR72" s="535"/>
      <c r="AS72" s="535"/>
      <c r="AT72" s="508"/>
      <c r="AU72" s="535"/>
      <c r="AV72" s="535"/>
      <c r="AW72" s="535"/>
      <c r="AX72" s="508"/>
      <c r="AY72" s="535"/>
      <c r="AZ72" s="508"/>
      <c r="BA72" s="535"/>
      <c r="BC72" s="659"/>
      <c r="BD72" s="318"/>
      <c r="BE72" s="318"/>
      <c r="BF72" s="318"/>
      <c r="BG72" s="318"/>
      <c r="BH72" s="318"/>
      <c r="BI72" s="318"/>
      <c r="BJ72" s="318"/>
      <c r="BK72" s="318"/>
      <c r="BL72" s="318"/>
      <c r="BM72" s="318"/>
      <c r="BN72" s="318"/>
      <c r="BO72" s="318"/>
      <c r="BP72" s="318"/>
      <c r="BQ72" s="318"/>
      <c r="BR72" s="318"/>
      <c r="BS72" s="318"/>
      <c r="BT72" s="318"/>
      <c r="BU72" s="318"/>
      <c r="BV72" s="318"/>
      <c r="BW72" s="318"/>
      <c r="BX72" s="318"/>
      <c r="BY72" s="318"/>
      <c r="BZ72" s="318"/>
      <c r="CA72" s="318"/>
      <c r="CB72" s="318"/>
      <c r="CC72" s="318"/>
      <c r="CD72" s="318"/>
      <c r="CE72" s="318"/>
      <c r="CF72" s="318"/>
      <c r="CG72" s="318"/>
      <c r="CH72" s="318"/>
      <c r="CI72" s="318"/>
      <c r="CJ72" s="318"/>
      <c r="CK72" s="318"/>
      <c r="CL72" s="318"/>
      <c r="CM72" s="318"/>
      <c r="CN72" s="318"/>
      <c r="CO72" s="318"/>
      <c r="CP72" s="318"/>
      <c r="CQ72" s="318"/>
      <c r="CR72" s="318"/>
      <c r="CS72" s="318"/>
      <c r="CT72" s="318"/>
      <c r="CU72" s="318"/>
      <c r="CV72" s="318"/>
      <c r="CW72" s="318"/>
      <c r="CX72" s="318"/>
      <c r="CY72" s="318"/>
      <c r="CZ72" s="318"/>
      <c r="DA72" s="318"/>
    </row>
    <row r="73" spans="1:105" x14ac:dyDescent="0.2">
      <c r="C73" s="657"/>
      <c r="D73" s="657"/>
    </row>
    <row r="74" spans="1:105" x14ac:dyDescent="0.2">
      <c r="C74" s="724"/>
      <c r="D74" s="724"/>
      <c r="E74" s="724"/>
      <c r="F74" s="724"/>
      <c r="G74" s="724"/>
      <c r="H74" s="508"/>
      <c r="I74" s="535"/>
      <c r="J74" s="535"/>
      <c r="K74" s="535"/>
      <c r="L74" s="535"/>
      <c r="M74" s="535"/>
      <c r="N74" s="535"/>
      <c r="O74" s="535"/>
      <c r="P74" s="725"/>
      <c r="Q74" s="535"/>
      <c r="R74" s="725"/>
      <c r="S74" s="535"/>
      <c r="T74" s="725"/>
      <c r="U74" s="535"/>
      <c r="V74" s="725"/>
      <c r="W74" s="535"/>
      <c r="X74" s="508"/>
      <c r="Y74" s="535"/>
      <c r="Z74" s="508"/>
      <c r="AA74" s="535"/>
      <c r="AB74" s="508"/>
      <c r="AC74" s="535"/>
      <c r="AD74" s="508"/>
      <c r="AE74" s="535"/>
      <c r="AF74" s="508"/>
      <c r="AG74" s="535"/>
      <c r="AH74" s="508"/>
      <c r="AI74" s="535"/>
      <c r="AJ74" s="725"/>
      <c r="AK74" s="535"/>
      <c r="AL74" s="508"/>
      <c r="AM74" s="535"/>
      <c r="AN74" s="508"/>
    </row>
  </sheetData>
  <sheetProtection formatCells="0" formatColumns="0" formatRows="0" insertColumns="0"/>
  <mergeCells count="45">
    <mergeCell ref="D66:BB66"/>
    <mergeCell ref="D67:BB67"/>
    <mergeCell ref="D68:BB68"/>
    <mergeCell ref="D69:BB69"/>
    <mergeCell ref="D60:BB60"/>
    <mergeCell ref="D61:BB61"/>
    <mergeCell ref="D62:BB62"/>
    <mergeCell ref="D63:BB63"/>
    <mergeCell ref="D64:BB64"/>
    <mergeCell ref="D65:BB65"/>
    <mergeCell ref="D59:BB59"/>
    <mergeCell ref="D47:BB47"/>
    <mergeCell ref="D48:BB48"/>
    <mergeCell ref="D49:BB49"/>
    <mergeCell ref="D51:BB51"/>
    <mergeCell ref="D52:BB52"/>
    <mergeCell ref="D53:BB53"/>
    <mergeCell ref="D54:BB54"/>
    <mergeCell ref="D55:BB55"/>
    <mergeCell ref="D56:BB56"/>
    <mergeCell ref="D57:BB57"/>
    <mergeCell ref="D58:BB58"/>
    <mergeCell ref="D50:BB50"/>
    <mergeCell ref="D46:BB46"/>
    <mergeCell ref="D27:BB27"/>
    <mergeCell ref="D28:AU28"/>
    <mergeCell ref="D29:BB29"/>
    <mergeCell ref="D30:BB30"/>
    <mergeCell ref="P31:R33"/>
    <mergeCell ref="U31:AB31"/>
    <mergeCell ref="K32:N37"/>
    <mergeCell ref="D33:D37"/>
    <mergeCell ref="U33:AB33"/>
    <mergeCell ref="U35:AB35"/>
    <mergeCell ref="U37:AB37"/>
    <mergeCell ref="U39:AB39"/>
    <mergeCell ref="U41:AB41"/>
    <mergeCell ref="E42:H43"/>
    <mergeCell ref="U43:AB43"/>
    <mergeCell ref="D26:BB26"/>
    <mergeCell ref="BK3:BM3"/>
    <mergeCell ref="BQ3:BS3"/>
    <mergeCell ref="C5:AN5"/>
    <mergeCell ref="E6:AI6"/>
    <mergeCell ref="AJ6:BA6"/>
  </mergeCells>
  <conditionalFormatting sqref="F10 H10 J10 L10 N10 P10 R10 T10 V10 X10 Z10 AB10 AD10 AF10">
    <cfRule type="cellIs" dxfId="55" priority="15" stopIfTrue="1" operator="lessThan">
      <formula>0.99*(F12+F13+F14+F15+F16+F18+F19)</formula>
    </cfRule>
  </conditionalFormatting>
  <conditionalFormatting sqref="F8 H8 J8 L8 N8 P8 R8 T8 V8 X8 Z8 AB8 AD8 AF8">
    <cfRule type="cellIs" dxfId="54" priority="14" stopIfTrue="1" operator="lessThan">
      <formula>0.99*(F9+F10)</formula>
    </cfRule>
  </conditionalFormatting>
  <conditionalFormatting sqref="BG28:DA28 BG30:DA31">
    <cfRule type="cellIs" dxfId="53" priority="12" stopIfTrue="1" operator="equal">
      <formula>"&lt;&gt;"</formula>
    </cfRule>
  </conditionalFormatting>
  <conditionalFormatting sqref="BI21:BI23 CS21:CS23 CU21:CU23 CQ21:CQ23 CQ9:CQ10 CS9:CS10 CU9:CU10 CO21:CO23 CE9:CE10 CE21:CE23 BU21:BU23 CC9:CC10 CA9:CA10 CA21:CA23 CC21:CC23 BY9:BY10 BW9:BW10 BW21:BW23 BY21:BY23 BU9:BU10 BS9:BS10 BS21:BS23 CM9:CM10 CO9:CO10 CK21:CK23 CM21:CM23 CI9:CI10 CK9:CK10 CG9:CG10 CG21:CG23 CI21:CI23 BK9:BK10 BM9:BM10 BO9:BO10 BQ9:BQ10 BK21:BK23 BM21:BM23 BO21:BO23 BQ21:BQ23 CU12:CU19 CO12:CO19 CS12:CS19 CQ12:CQ19 CC12:CC19 CE12:CE19 BY12:BY19 CA12:CA19 BU12:BU19 BW12:BW19 BS12:BS19 CM12:CM19 CK12:CK19 CI12:CI19 CG12:CG19 BK12:BK19 BM12:BM19 BO12:BO19 BQ12:BQ19 DA9:DA23">
    <cfRule type="cellIs" dxfId="52" priority="11" stopIfTrue="1" operator="equal">
      <formula>"&gt; 25%"</formula>
    </cfRule>
  </conditionalFormatting>
  <conditionalFormatting sqref="BI9:BI10 BI12:BI19">
    <cfRule type="cellIs" dxfId="51" priority="13" stopIfTrue="1" operator="equal">
      <formula>"&gt; 100%"</formula>
    </cfRule>
  </conditionalFormatting>
  <conditionalFormatting sqref="CW21:CW23 CY21:CY23 CW9:CW10 CY9:CY10 CY12:CY19 CW12:CW19">
    <cfRule type="cellIs" dxfId="50" priority="10" stopIfTrue="1" operator="equal">
      <formula>"&gt; 25%"</formula>
    </cfRule>
  </conditionalFormatting>
  <conditionalFormatting sqref="CQ8 CS8 CU8 CE8 CC8 CA8 BY8 BW8 BU8 BS8 CM8 CO8 CI8 CK8 CG8 BK8 BM8 BO8 BQ8 DA8">
    <cfRule type="cellIs" dxfId="49" priority="6" stopIfTrue="1" operator="equal">
      <formula>"&gt; 25%"</formula>
    </cfRule>
  </conditionalFormatting>
  <conditionalFormatting sqref="BI8">
    <cfRule type="cellIs" dxfId="48" priority="7" stopIfTrue="1" operator="equal">
      <formula>"&gt; 100%"</formula>
    </cfRule>
  </conditionalFormatting>
  <conditionalFormatting sqref="CW8 CY8">
    <cfRule type="cellIs" dxfId="47" priority="5" stopIfTrue="1" operator="equal">
      <formula>"&gt; 25%"</formula>
    </cfRule>
  </conditionalFormatting>
  <conditionalFormatting sqref="AH8 AJ8 AL8 AN8 AP8 AR8 AT8 AV8 AX8 AZ8">
    <cfRule type="cellIs" dxfId="46" priority="3" stopIfTrue="1" operator="lessThan">
      <formula>0.99*(AH9+AH10)</formula>
    </cfRule>
  </conditionalFormatting>
  <conditionalFormatting sqref="AZ8">
    <cfRule type="cellIs" dxfId="45" priority="2" stopIfTrue="1" operator="lessThan">
      <formula>0.99*(AZ9+AZ10)</formula>
    </cfRule>
  </conditionalFormatting>
  <conditionalFormatting sqref="AX8">
    <cfRule type="cellIs" dxfId="44" priority="1" stopIfTrue="1" operator="lessThan">
      <formula>0.99*(AX9+AX10)</formula>
    </cfRule>
  </conditionalFormatting>
  <conditionalFormatting sqref="AH10 AJ10 AL10 AN10 AP10 AR10 AT10 AV10 AZ10 AX10">
    <cfRule type="cellIs" dxfId="43" priority="4" stopIfTrue="1" operator="lessThan">
      <formula>0.99*(AH12+AH13+AH14+AH19+AH16+AH18+#REF!)</formula>
    </cfRule>
  </conditionalFormatting>
  <printOptions horizontalCentered="1"/>
  <pageMargins left="0.5" right="0.5" top="0.75" bottom="0.75" header="0.5" footer="0.5"/>
  <pageSetup paperSize="9" scale="55" firstPageNumber="19" fitToHeight="0" orientation="landscape" r:id="rId1"/>
  <headerFooter alignWithMargins="0">
    <oddFooter>&amp;C&amp;"Arial,Regular"UNSD/Programa de las Naciones Unidas para el Medio Ambiente Cuestionario 2018 Estadísticas Ambientales -  Sección del Agua -  &amp;P</oddFooter>
  </headerFooter>
  <rowBreaks count="1" manualBreakCount="1">
    <brk id="43" min="2" max="5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DA73"/>
  <sheetViews>
    <sheetView showGridLines="0" zoomScale="85" zoomScaleNormal="85" zoomScaleSheetLayoutView="85" zoomScalePageLayoutView="40" workbookViewId="0">
      <pane xSplit="5" ySplit="7" topLeftCell="F8" activePane="bottomRight" state="frozen"/>
      <selection pane="topRight" activeCell="F1" sqref="F1"/>
      <selection pane="bottomLeft" activeCell="C8" sqref="C8"/>
      <selection pane="bottomRight" activeCell="F8" sqref="F8"/>
    </sheetView>
  </sheetViews>
  <sheetFormatPr defaultColWidth="8" defaultRowHeight="12.75" x14ac:dyDescent="0.2"/>
  <cols>
    <col min="1" max="1" width="6.140625" style="307" hidden="1" customWidth="1"/>
    <col min="2" max="2" width="8.42578125" style="308" hidden="1" customWidth="1"/>
    <col min="3" max="3" width="7.140625" style="320" customWidth="1"/>
    <col min="4" max="4" width="53.5703125" style="320" customWidth="1"/>
    <col min="5" max="5" width="13.42578125" style="320" customWidth="1"/>
    <col min="6" max="6" width="6.5703125" style="320" customWidth="1"/>
    <col min="7" max="7" width="1.5703125" style="320" customWidth="1"/>
    <col min="8" max="8" width="6" style="434" customWidth="1"/>
    <col min="9" max="9" width="1.5703125" style="435" customWidth="1"/>
    <col min="10" max="10" width="6.140625" style="435" customWidth="1"/>
    <col min="11" max="11" width="1.5703125" style="435" customWidth="1"/>
    <col min="12" max="12" width="6.140625" style="435" customWidth="1"/>
    <col min="13" max="13" width="1.5703125" style="435" customWidth="1"/>
    <col min="14" max="14" width="6.140625" style="435" customWidth="1"/>
    <col min="15" max="15" width="1.5703125" style="435" customWidth="1"/>
    <col min="16" max="16" width="6" style="436" customWidth="1"/>
    <col min="17" max="17" width="1.5703125" style="435" customWidth="1"/>
    <col min="18" max="18" width="6" style="436" customWidth="1"/>
    <col min="19" max="19" width="1.5703125" style="435" customWidth="1"/>
    <col min="20" max="20" width="6" style="436" customWidth="1"/>
    <col min="21" max="21" width="1.5703125" style="435" customWidth="1"/>
    <col min="22" max="22" width="6" style="436" customWidth="1"/>
    <col min="23" max="23" width="1.5703125" style="435" customWidth="1"/>
    <col min="24" max="24" width="6" style="434" customWidth="1"/>
    <col min="25" max="25" width="1.5703125" style="435" customWidth="1"/>
    <col min="26" max="26" width="6" style="434" customWidth="1"/>
    <col min="27" max="27" width="1.5703125" style="435" customWidth="1"/>
    <col min="28" max="28" width="6" style="434" customWidth="1"/>
    <col min="29" max="29" width="1.5703125" style="435" customWidth="1"/>
    <col min="30" max="30" width="6" style="434" customWidth="1"/>
    <col min="31" max="31" width="1.5703125" style="435" customWidth="1"/>
    <col min="32" max="32" width="6" style="434" customWidth="1"/>
    <col min="33" max="33" width="1.5703125" style="435" customWidth="1"/>
    <col min="34" max="34" width="6" style="434" customWidth="1"/>
    <col min="35" max="35" width="1.5703125" style="435" customWidth="1"/>
    <col min="36" max="36" width="6" style="436" customWidth="1"/>
    <col min="37" max="37" width="1.5703125" style="435" customWidth="1"/>
    <col min="38" max="38" width="6" style="434" customWidth="1"/>
    <col min="39" max="39" width="1.5703125" style="435" customWidth="1"/>
    <col min="40" max="40" width="6" style="434" customWidth="1"/>
    <col min="41" max="41" width="1.5703125" style="435" customWidth="1"/>
    <col min="42" max="42" width="6" style="435" customWidth="1"/>
    <col min="43" max="43" width="1.5703125" style="435" customWidth="1"/>
    <col min="44" max="44" width="6" style="435" customWidth="1"/>
    <col min="45" max="45" width="1.5703125" style="435" customWidth="1"/>
    <col min="46" max="46" width="6" style="434" customWidth="1"/>
    <col min="47" max="47" width="1.5703125" style="435" customWidth="1"/>
    <col min="48" max="48" width="7.140625" style="435" bestFit="1" customWidth="1"/>
    <col min="49" max="49" width="1.5703125" style="435" customWidth="1"/>
    <col min="50" max="50" width="8" style="434" customWidth="1"/>
    <col min="51" max="51" width="1.5703125" style="435" customWidth="1"/>
    <col min="52" max="52" width="6.42578125" style="434" bestFit="1" customWidth="1"/>
    <col min="53" max="53" width="1.5703125" style="435" customWidth="1"/>
    <col min="54" max="54" width="1.5703125" style="320" customWidth="1"/>
    <col min="55" max="55" width="3.85546875" style="318" customWidth="1"/>
    <col min="56" max="56" width="5.42578125" style="609" customWidth="1"/>
    <col min="57" max="57" width="18" style="320" customWidth="1"/>
    <col min="58" max="58" width="8" style="320"/>
    <col min="59" max="59" width="5.140625" style="320" customWidth="1"/>
    <col min="60" max="60" width="1" style="320" customWidth="1"/>
    <col min="61" max="61" width="8" style="320"/>
    <col min="62" max="62" width="1" style="320" customWidth="1"/>
    <col min="63" max="63" width="8" style="320"/>
    <col min="64" max="64" width="1" style="320" customWidth="1"/>
    <col min="65" max="65" width="8" style="320"/>
    <col min="66" max="66" width="1" style="320" customWidth="1"/>
    <col min="67" max="67" width="8" style="320"/>
    <col min="68" max="68" width="1" style="320" customWidth="1"/>
    <col min="69" max="69" width="8" style="320"/>
    <col min="70" max="70" width="1" style="320" customWidth="1"/>
    <col min="71" max="71" width="8" style="320"/>
    <col min="72" max="72" width="1" style="320" customWidth="1"/>
    <col min="73" max="73" width="8" style="320"/>
    <col min="74" max="74" width="1" style="320" customWidth="1"/>
    <col min="75" max="75" width="8" style="320"/>
    <col min="76" max="76" width="1" style="320" customWidth="1"/>
    <col min="77" max="77" width="8" style="320"/>
    <col min="78" max="78" width="1" style="320" customWidth="1"/>
    <col min="79" max="79" width="8" style="320"/>
    <col min="80" max="80" width="1" style="320" customWidth="1"/>
    <col min="81" max="81" width="8" style="320"/>
    <col min="82" max="82" width="1" style="320" customWidth="1"/>
    <col min="83" max="83" width="8" style="320"/>
    <col min="84" max="84" width="1" style="320" customWidth="1"/>
    <col min="85" max="85" width="8" style="320"/>
    <col min="86" max="86" width="1" style="320" customWidth="1"/>
    <col min="87" max="87" width="8" style="320"/>
    <col min="88" max="88" width="1" style="320" customWidth="1"/>
    <col min="89" max="89" width="8" style="320"/>
    <col min="90" max="90" width="1" style="320" customWidth="1"/>
    <col min="91" max="91" width="8" style="320"/>
    <col min="92" max="92" width="1" style="320" customWidth="1"/>
    <col min="93" max="93" width="8" style="320"/>
    <col min="94" max="94" width="1" style="320" customWidth="1"/>
    <col min="95" max="95" width="8" style="320"/>
    <col min="96" max="96" width="1" style="320" customWidth="1"/>
    <col min="97" max="97" width="8" style="320"/>
    <col min="98" max="98" width="1" style="320" customWidth="1"/>
    <col min="99" max="99" width="8" style="320"/>
    <col min="100" max="100" width="1" style="320" customWidth="1"/>
    <col min="101" max="101" width="8" style="320"/>
    <col min="102" max="102" width="1" style="320" customWidth="1"/>
    <col min="103" max="103" width="8" style="320"/>
    <col min="104" max="104" width="1" style="320" customWidth="1"/>
    <col min="105" max="256" width="8" style="320"/>
    <col min="257" max="258" width="0" style="320" hidden="1" customWidth="1"/>
    <col min="259" max="259" width="7.140625" style="320" customWidth="1"/>
    <col min="260" max="260" width="32.42578125" style="320" customWidth="1"/>
    <col min="261" max="261" width="11.5703125" style="320" customWidth="1"/>
    <col min="262" max="262" width="6.5703125" style="320" customWidth="1"/>
    <col min="263" max="263" width="1.5703125" style="320" customWidth="1"/>
    <col min="264" max="264" width="6" style="320" customWidth="1"/>
    <col min="265" max="265" width="1.5703125" style="320" customWidth="1"/>
    <col min="266" max="266" width="6.140625" style="320" customWidth="1"/>
    <col min="267" max="267" width="1.5703125" style="320" customWidth="1"/>
    <col min="268" max="268" width="6.140625" style="320" customWidth="1"/>
    <col min="269" max="269" width="1.5703125" style="320" customWidth="1"/>
    <col min="270" max="270" width="6.140625" style="320" customWidth="1"/>
    <col min="271" max="271" width="1.5703125" style="320" customWidth="1"/>
    <col min="272" max="272" width="6" style="320" customWidth="1"/>
    <col min="273" max="273" width="1.5703125" style="320" customWidth="1"/>
    <col min="274" max="274" width="6" style="320" customWidth="1"/>
    <col min="275" max="275" width="1.5703125" style="320" customWidth="1"/>
    <col min="276" max="276" width="6" style="320" customWidth="1"/>
    <col min="277" max="277" width="1.5703125" style="320" customWidth="1"/>
    <col min="278" max="278" width="6" style="320" customWidth="1"/>
    <col min="279" max="279" width="1.5703125" style="320" customWidth="1"/>
    <col min="280" max="280" width="6" style="320" customWidth="1"/>
    <col min="281" max="281" width="1.5703125" style="320" customWidth="1"/>
    <col min="282" max="282" width="6" style="320" customWidth="1"/>
    <col min="283" max="283" width="1.5703125" style="320" customWidth="1"/>
    <col min="284" max="284" width="6" style="320" customWidth="1"/>
    <col min="285" max="285" width="1.5703125" style="320" customWidth="1"/>
    <col min="286" max="286" width="6" style="320" customWidth="1"/>
    <col min="287" max="287" width="1.5703125" style="320" customWidth="1"/>
    <col min="288" max="288" width="6" style="320" customWidth="1"/>
    <col min="289" max="289" width="1.5703125" style="320" customWidth="1"/>
    <col min="290" max="290" width="6" style="320" customWidth="1"/>
    <col min="291" max="291" width="1.5703125" style="320" customWidth="1"/>
    <col min="292" max="292" width="6" style="320" customWidth="1"/>
    <col min="293" max="293" width="1.5703125" style="320" customWidth="1"/>
    <col min="294" max="294" width="6" style="320" customWidth="1"/>
    <col min="295" max="295" width="1.5703125" style="320" customWidth="1"/>
    <col min="296" max="296" width="6" style="320" customWidth="1"/>
    <col min="297" max="297" width="1.5703125" style="320" customWidth="1"/>
    <col min="298" max="298" width="6" style="320" customWidth="1"/>
    <col min="299" max="299" width="1.5703125" style="320" customWidth="1"/>
    <col min="300" max="300" width="6" style="320" customWidth="1"/>
    <col min="301" max="301" width="1.5703125" style="320" customWidth="1"/>
    <col min="302" max="302" width="6" style="320" customWidth="1"/>
    <col min="303" max="303" width="1.5703125" style="320" customWidth="1"/>
    <col min="304" max="304" width="6" style="320" customWidth="1"/>
    <col min="305" max="305" width="1.5703125" style="320" customWidth="1"/>
    <col min="306" max="306" width="8" style="320" customWidth="1"/>
    <col min="307" max="307" width="1.5703125" style="320" customWidth="1"/>
    <col min="308" max="308" width="6" style="320" customWidth="1"/>
    <col min="309" max="310" width="1.5703125" style="320" customWidth="1"/>
    <col min="311" max="311" width="3.85546875" style="320" customWidth="1"/>
    <col min="312" max="312" width="5.42578125" style="320" customWidth="1"/>
    <col min="313" max="313" width="18" style="320" customWidth="1"/>
    <col min="314" max="314" width="8" style="320"/>
    <col min="315" max="315" width="5.140625" style="320" customWidth="1"/>
    <col min="316" max="316" width="1" style="320" customWidth="1"/>
    <col min="317" max="317" width="8" style="320"/>
    <col min="318" max="318" width="1" style="320" customWidth="1"/>
    <col min="319" max="319" width="8" style="320"/>
    <col min="320" max="320" width="1" style="320" customWidth="1"/>
    <col min="321" max="321" width="8" style="320"/>
    <col min="322" max="322" width="1" style="320" customWidth="1"/>
    <col min="323" max="323" width="8" style="320"/>
    <col min="324" max="324" width="1" style="320" customWidth="1"/>
    <col min="325" max="325" width="8" style="320"/>
    <col min="326" max="326" width="1" style="320" customWidth="1"/>
    <col min="327" max="327" width="8" style="320"/>
    <col min="328" max="328" width="1" style="320" customWidth="1"/>
    <col min="329" max="329" width="8" style="320"/>
    <col min="330" max="330" width="1" style="320" customWidth="1"/>
    <col min="331" max="331" width="8" style="320"/>
    <col min="332" max="332" width="1" style="320" customWidth="1"/>
    <col min="333" max="333" width="8" style="320"/>
    <col min="334" max="334" width="1" style="320" customWidth="1"/>
    <col min="335" max="335" width="8" style="320"/>
    <col min="336" max="336" width="1" style="320" customWidth="1"/>
    <col min="337" max="337" width="8" style="320"/>
    <col min="338" max="338" width="1" style="320" customWidth="1"/>
    <col min="339" max="339" width="8" style="320"/>
    <col min="340" max="340" width="1" style="320" customWidth="1"/>
    <col min="341" max="341" width="8" style="320"/>
    <col min="342" max="342" width="1" style="320" customWidth="1"/>
    <col min="343" max="343" width="8" style="320"/>
    <col min="344" max="344" width="1" style="320" customWidth="1"/>
    <col min="345" max="345" width="8" style="320"/>
    <col min="346" max="346" width="1" style="320" customWidth="1"/>
    <col min="347" max="347" width="8" style="320"/>
    <col min="348" max="348" width="1" style="320" customWidth="1"/>
    <col min="349" max="349" width="8" style="320"/>
    <col min="350" max="350" width="1" style="320" customWidth="1"/>
    <col min="351" max="351" width="8" style="320"/>
    <col min="352" max="352" width="1" style="320" customWidth="1"/>
    <col min="353" max="353" width="8" style="320"/>
    <col min="354" max="354" width="1" style="320" customWidth="1"/>
    <col min="355" max="355" width="8" style="320"/>
    <col min="356" max="356" width="1" style="320" customWidth="1"/>
    <col min="357" max="357" width="8" style="320"/>
    <col min="358" max="358" width="1" style="320" customWidth="1"/>
    <col min="359" max="359" width="8" style="320"/>
    <col min="360" max="360" width="1" style="320" customWidth="1"/>
    <col min="361" max="512" width="8" style="320"/>
    <col min="513" max="514" width="0" style="320" hidden="1" customWidth="1"/>
    <col min="515" max="515" width="7.140625" style="320" customWidth="1"/>
    <col min="516" max="516" width="32.42578125" style="320" customWidth="1"/>
    <col min="517" max="517" width="11.5703125" style="320" customWidth="1"/>
    <col min="518" max="518" width="6.5703125" style="320" customWidth="1"/>
    <col min="519" max="519" width="1.5703125" style="320" customWidth="1"/>
    <col min="520" max="520" width="6" style="320" customWidth="1"/>
    <col min="521" max="521" width="1.5703125" style="320" customWidth="1"/>
    <col min="522" max="522" width="6.140625" style="320" customWidth="1"/>
    <col min="523" max="523" width="1.5703125" style="320" customWidth="1"/>
    <col min="524" max="524" width="6.140625" style="320" customWidth="1"/>
    <col min="525" max="525" width="1.5703125" style="320" customWidth="1"/>
    <col min="526" max="526" width="6.140625" style="320" customWidth="1"/>
    <col min="527" max="527" width="1.5703125" style="320" customWidth="1"/>
    <col min="528" max="528" width="6" style="320" customWidth="1"/>
    <col min="529" max="529" width="1.5703125" style="320" customWidth="1"/>
    <col min="530" max="530" width="6" style="320" customWidth="1"/>
    <col min="531" max="531" width="1.5703125" style="320" customWidth="1"/>
    <col min="532" max="532" width="6" style="320" customWidth="1"/>
    <col min="533" max="533" width="1.5703125" style="320" customWidth="1"/>
    <col min="534" max="534" width="6" style="320" customWidth="1"/>
    <col min="535" max="535" width="1.5703125" style="320" customWidth="1"/>
    <col min="536" max="536" width="6" style="320" customWidth="1"/>
    <col min="537" max="537" width="1.5703125" style="320" customWidth="1"/>
    <col min="538" max="538" width="6" style="320" customWidth="1"/>
    <col min="539" max="539" width="1.5703125" style="320" customWidth="1"/>
    <col min="540" max="540" width="6" style="320" customWidth="1"/>
    <col min="541" max="541" width="1.5703125" style="320" customWidth="1"/>
    <col min="542" max="542" width="6" style="320" customWidth="1"/>
    <col min="543" max="543" width="1.5703125" style="320" customWidth="1"/>
    <col min="544" max="544" width="6" style="320" customWidth="1"/>
    <col min="545" max="545" width="1.5703125" style="320" customWidth="1"/>
    <col min="546" max="546" width="6" style="320" customWidth="1"/>
    <col min="547" max="547" width="1.5703125" style="320" customWidth="1"/>
    <col min="548" max="548" width="6" style="320" customWidth="1"/>
    <col min="549" max="549" width="1.5703125" style="320" customWidth="1"/>
    <col min="550" max="550" width="6" style="320" customWidth="1"/>
    <col min="551" max="551" width="1.5703125" style="320" customWidth="1"/>
    <col min="552" max="552" width="6" style="320" customWidth="1"/>
    <col min="553" max="553" width="1.5703125" style="320" customWidth="1"/>
    <col min="554" max="554" width="6" style="320" customWidth="1"/>
    <col min="555" max="555" width="1.5703125" style="320" customWidth="1"/>
    <col min="556" max="556" width="6" style="320" customWidth="1"/>
    <col min="557" max="557" width="1.5703125" style="320" customWidth="1"/>
    <col min="558" max="558" width="6" style="320" customWidth="1"/>
    <col min="559" max="559" width="1.5703125" style="320" customWidth="1"/>
    <col min="560" max="560" width="6" style="320" customWidth="1"/>
    <col min="561" max="561" width="1.5703125" style="320" customWidth="1"/>
    <col min="562" max="562" width="8" style="320" customWidth="1"/>
    <col min="563" max="563" width="1.5703125" style="320" customWidth="1"/>
    <col min="564" max="564" width="6" style="320" customWidth="1"/>
    <col min="565" max="566" width="1.5703125" style="320" customWidth="1"/>
    <col min="567" max="567" width="3.85546875" style="320" customWidth="1"/>
    <col min="568" max="568" width="5.42578125" style="320" customWidth="1"/>
    <col min="569" max="569" width="18" style="320" customWidth="1"/>
    <col min="570" max="570" width="8" style="320"/>
    <col min="571" max="571" width="5.140625" style="320" customWidth="1"/>
    <col min="572" max="572" width="1" style="320" customWidth="1"/>
    <col min="573" max="573" width="8" style="320"/>
    <col min="574" max="574" width="1" style="320" customWidth="1"/>
    <col min="575" max="575" width="8" style="320"/>
    <col min="576" max="576" width="1" style="320" customWidth="1"/>
    <col min="577" max="577" width="8" style="320"/>
    <col min="578" max="578" width="1" style="320" customWidth="1"/>
    <col min="579" max="579" width="8" style="320"/>
    <col min="580" max="580" width="1" style="320" customWidth="1"/>
    <col min="581" max="581" width="8" style="320"/>
    <col min="582" max="582" width="1" style="320" customWidth="1"/>
    <col min="583" max="583" width="8" style="320"/>
    <col min="584" max="584" width="1" style="320" customWidth="1"/>
    <col min="585" max="585" width="8" style="320"/>
    <col min="586" max="586" width="1" style="320" customWidth="1"/>
    <col min="587" max="587" width="8" style="320"/>
    <col min="588" max="588" width="1" style="320" customWidth="1"/>
    <col min="589" max="589" width="8" style="320"/>
    <col min="590" max="590" width="1" style="320" customWidth="1"/>
    <col min="591" max="591" width="8" style="320"/>
    <col min="592" max="592" width="1" style="320" customWidth="1"/>
    <col min="593" max="593" width="8" style="320"/>
    <col min="594" max="594" width="1" style="320" customWidth="1"/>
    <col min="595" max="595" width="8" style="320"/>
    <col min="596" max="596" width="1" style="320" customWidth="1"/>
    <col min="597" max="597" width="8" style="320"/>
    <col min="598" max="598" width="1" style="320" customWidth="1"/>
    <col min="599" max="599" width="8" style="320"/>
    <col min="600" max="600" width="1" style="320" customWidth="1"/>
    <col min="601" max="601" width="8" style="320"/>
    <col min="602" max="602" width="1" style="320" customWidth="1"/>
    <col min="603" max="603" width="8" style="320"/>
    <col min="604" max="604" width="1" style="320" customWidth="1"/>
    <col min="605" max="605" width="8" style="320"/>
    <col min="606" max="606" width="1" style="320" customWidth="1"/>
    <col min="607" max="607" width="8" style="320"/>
    <col min="608" max="608" width="1" style="320" customWidth="1"/>
    <col min="609" max="609" width="8" style="320"/>
    <col min="610" max="610" width="1" style="320" customWidth="1"/>
    <col min="611" max="611" width="8" style="320"/>
    <col min="612" max="612" width="1" style="320" customWidth="1"/>
    <col min="613" max="613" width="8" style="320"/>
    <col min="614" max="614" width="1" style="320" customWidth="1"/>
    <col min="615" max="615" width="8" style="320"/>
    <col min="616" max="616" width="1" style="320" customWidth="1"/>
    <col min="617" max="768" width="8" style="320"/>
    <col min="769" max="770" width="0" style="320" hidden="1" customWidth="1"/>
    <col min="771" max="771" width="7.140625" style="320" customWidth="1"/>
    <col min="772" max="772" width="32.42578125" style="320" customWidth="1"/>
    <col min="773" max="773" width="11.5703125" style="320" customWidth="1"/>
    <col min="774" max="774" width="6.5703125" style="320" customWidth="1"/>
    <col min="775" max="775" width="1.5703125" style="320" customWidth="1"/>
    <col min="776" max="776" width="6" style="320" customWidth="1"/>
    <col min="777" max="777" width="1.5703125" style="320" customWidth="1"/>
    <col min="778" max="778" width="6.140625" style="320" customWidth="1"/>
    <col min="779" max="779" width="1.5703125" style="320" customWidth="1"/>
    <col min="780" max="780" width="6.140625" style="320" customWidth="1"/>
    <col min="781" max="781" width="1.5703125" style="320" customWidth="1"/>
    <col min="782" max="782" width="6.140625" style="320" customWidth="1"/>
    <col min="783" max="783" width="1.5703125" style="320" customWidth="1"/>
    <col min="784" max="784" width="6" style="320" customWidth="1"/>
    <col min="785" max="785" width="1.5703125" style="320" customWidth="1"/>
    <col min="786" max="786" width="6" style="320" customWidth="1"/>
    <col min="787" max="787" width="1.5703125" style="320" customWidth="1"/>
    <col min="788" max="788" width="6" style="320" customWidth="1"/>
    <col min="789" max="789" width="1.5703125" style="320" customWidth="1"/>
    <col min="790" max="790" width="6" style="320" customWidth="1"/>
    <col min="791" max="791" width="1.5703125" style="320" customWidth="1"/>
    <col min="792" max="792" width="6" style="320" customWidth="1"/>
    <col min="793" max="793" width="1.5703125" style="320" customWidth="1"/>
    <col min="794" max="794" width="6" style="320" customWidth="1"/>
    <col min="795" max="795" width="1.5703125" style="320" customWidth="1"/>
    <col min="796" max="796" width="6" style="320" customWidth="1"/>
    <col min="797" max="797" width="1.5703125" style="320" customWidth="1"/>
    <col min="798" max="798" width="6" style="320" customWidth="1"/>
    <col min="799" max="799" width="1.5703125" style="320" customWidth="1"/>
    <col min="800" max="800" width="6" style="320" customWidth="1"/>
    <col min="801" max="801" width="1.5703125" style="320" customWidth="1"/>
    <col min="802" max="802" width="6" style="320" customWidth="1"/>
    <col min="803" max="803" width="1.5703125" style="320" customWidth="1"/>
    <col min="804" max="804" width="6" style="320" customWidth="1"/>
    <col min="805" max="805" width="1.5703125" style="320" customWidth="1"/>
    <col min="806" max="806" width="6" style="320" customWidth="1"/>
    <col min="807" max="807" width="1.5703125" style="320" customWidth="1"/>
    <col min="808" max="808" width="6" style="320" customWidth="1"/>
    <col min="809" max="809" width="1.5703125" style="320" customWidth="1"/>
    <col min="810" max="810" width="6" style="320" customWidth="1"/>
    <col min="811" max="811" width="1.5703125" style="320" customWidth="1"/>
    <col min="812" max="812" width="6" style="320" customWidth="1"/>
    <col min="813" max="813" width="1.5703125" style="320" customWidth="1"/>
    <col min="814" max="814" width="6" style="320" customWidth="1"/>
    <col min="815" max="815" width="1.5703125" style="320" customWidth="1"/>
    <col min="816" max="816" width="6" style="320" customWidth="1"/>
    <col min="817" max="817" width="1.5703125" style="320" customWidth="1"/>
    <col min="818" max="818" width="8" style="320" customWidth="1"/>
    <col min="819" max="819" width="1.5703125" style="320" customWidth="1"/>
    <col min="820" max="820" width="6" style="320" customWidth="1"/>
    <col min="821" max="822" width="1.5703125" style="320" customWidth="1"/>
    <col min="823" max="823" width="3.85546875" style="320" customWidth="1"/>
    <col min="824" max="824" width="5.42578125" style="320" customWidth="1"/>
    <col min="825" max="825" width="18" style="320" customWidth="1"/>
    <col min="826" max="826" width="8" style="320"/>
    <col min="827" max="827" width="5.140625" style="320" customWidth="1"/>
    <col min="828" max="828" width="1" style="320" customWidth="1"/>
    <col min="829" max="829" width="8" style="320"/>
    <col min="830" max="830" width="1" style="320" customWidth="1"/>
    <col min="831" max="831" width="8" style="320"/>
    <col min="832" max="832" width="1" style="320" customWidth="1"/>
    <col min="833" max="833" width="8" style="320"/>
    <col min="834" max="834" width="1" style="320" customWidth="1"/>
    <col min="835" max="835" width="8" style="320"/>
    <col min="836" max="836" width="1" style="320" customWidth="1"/>
    <col min="837" max="837" width="8" style="320"/>
    <col min="838" max="838" width="1" style="320" customWidth="1"/>
    <col min="839" max="839" width="8" style="320"/>
    <col min="840" max="840" width="1" style="320" customWidth="1"/>
    <col min="841" max="841" width="8" style="320"/>
    <col min="842" max="842" width="1" style="320" customWidth="1"/>
    <col min="843" max="843" width="8" style="320"/>
    <col min="844" max="844" width="1" style="320" customWidth="1"/>
    <col min="845" max="845" width="8" style="320"/>
    <col min="846" max="846" width="1" style="320" customWidth="1"/>
    <col min="847" max="847" width="8" style="320"/>
    <col min="848" max="848" width="1" style="320" customWidth="1"/>
    <col min="849" max="849" width="8" style="320"/>
    <col min="850" max="850" width="1" style="320" customWidth="1"/>
    <col min="851" max="851" width="8" style="320"/>
    <col min="852" max="852" width="1" style="320" customWidth="1"/>
    <col min="853" max="853" width="8" style="320"/>
    <col min="854" max="854" width="1" style="320" customWidth="1"/>
    <col min="855" max="855" width="8" style="320"/>
    <col min="856" max="856" width="1" style="320" customWidth="1"/>
    <col min="857" max="857" width="8" style="320"/>
    <col min="858" max="858" width="1" style="320" customWidth="1"/>
    <col min="859" max="859" width="8" style="320"/>
    <col min="860" max="860" width="1" style="320" customWidth="1"/>
    <col min="861" max="861" width="8" style="320"/>
    <col min="862" max="862" width="1" style="320" customWidth="1"/>
    <col min="863" max="863" width="8" style="320"/>
    <col min="864" max="864" width="1" style="320" customWidth="1"/>
    <col min="865" max="865" width="8" style="320"/>
    <col min="866" max="866" width="1" style="320" customWidth="1"/>
    <col min="867" max="867" width="8" style="320"/>
    <col min="868" max="868" width="1" style="320" customWidth="1"/>
    <col min="869" max="869" width="8" style="320"/>
    <col min="870" max="870" width="1" style="320" customWidth="1"/>
    <col min="871" max="871" width="8" style="320"/>
    <col min="872" max="872" width="1" style="320" customWidth="1"/>
    <col min="873" max="1024" width="8" style="320"/>
    <col min="1025" max="1026" width="0" style="320" hidden="1" customWidth="1"/>
    <col min="1027" max="1027" width="7.140625" style="320" customWidth="1"/>
    <col min="1028" max="1028" width="32.42578125" style="320" customWidth="1"/>
    <col min="1029" max="1029" width="11.5703125" style="320" customWidth="1"/>
    <col min="1030" max="1030" width="6.5703125" style="320" customWidth="1"/>
    <col min="1031" max="1031" width="1.5703125" style="320" customWidth="1"/>
    <col min="1032" max="1032" width="6" style="320" customWidth="1"/>
    <col min="1033" max="1033" width="1.5703125" style="320" customWidth="1"/>
    <col min="1034" max="1034" width="6.140625" style="320" customWidth="1"/>
    <col min="1035" max="1035" width="1.5703125" style="320" customWidth="1"/>
    <col min="1036" max="1036" width="6.140625" style="320" customWidth="1"/>
    <col min="1037" max="1037" width="1.5703125" style="320" customWidth="1"/>
    <col min="1038" max="1038" width="6.140625" style="320" customWidth="1"/>
    <col min="1039" max="1039" width="1.5703125" style="320" customWidth="1"/>
    <col min="1040" max="1040" width="6" style="320" customWidth="1"/>
    <col min="1041" max="1041" width="1.5703125" style="320" customWidth="1"/>
    <col min="1042" max="1042" width="6" style="320" customWidth="1"/>
    <col min="1043" max="1043" width="1.5703125" style="320" customWidth="1"/>
    <col min="1044" max="1044" width="6" style="320" customWidth="1"/>
    <col min="1045" max="1045" width="1.5703125" style="320" customWidth="1"/>
    <col min="1046" max="1046" width="6" style="320" customWidth="1"/>
    <col min="1047" max="1047" width="1.5703125" style="320" customWidth="1"/>
    <col min="1048" max="1048" width="6" style="320" customWidth="1"/>
    <col min="1049" max="1049" width="1.5703125" style="320" customWidth="1"/>
    <col min="1050" max="1050" width="6" style="320" customWidth="1"/>
    <col min="1051" max="1051" width="1.5703125" style="320" customWidth="1"/>
    <col min="1052" max="1052" width="6" style="320" customWidth="1"/>
    <col min="1053" max="1053" width="1.5703125" style="320" customWidth="1"/>
    <col min="1054" max="1054" width="6" style="320" customWidth="1"/>
    <col min="1055" max="1055" width="1.5703125" style="320" customWidth="1"/>
    <col min="1056" max="1056" width="6" style="320" customWidth="1"/>
    <col min="1057" max="1057" width="1.5703125" style="320" customWidth="1"/>
    <col min="1058" max="1058" width="6" style="320" customWidth="1"/>
    <col min="1059" max="1059" width="1.5703125" style="320" customWidth="1"/>
    <col min="1060" max="1060" width="6" style="320" customWidth="1"/>
    <col min="1061" max="1061" width="1.5703125" style="320" customWidth="1"/>
    <col min="1062" max="1062" width="6" style="320" customWidth="1"/>
    <col min="1063" max="1063" width="1.5703125" style="320" customWidth="1"/>
    <col min="1064" max="1064" width="6" style="320" customWidth="1"/>
    <col min="1065" max="1065" width="1.5703125" style="320" customWidth="1"/>
    <col min="1066" max="1066" width="6" style="320" customWidth="1"/>
    <col min="1067" max="1067" width="1.5703125" style="320" customWidth="1"/>
    <col min="1068" max="1068" width="6" style="320" customWidth="1"/>
    <col min="1069" max="1069" width="1.5703125" style="320" customWidth="1"/>
    <col min="1070" max="1070" width="6" style="320" customWidth="1"/>
    <col min="1071" max="1071" width="1.5703125" style="320" customWidth="1"/>
    <col min="1072" max="1072" width="6" style="320" customWidth="1"/>
    <col min="1073" max="1073" width="1.5703125" style="320" customWidth="1"/>
    <col min="1074" max="1074" width="8" style="320" customWidth="1"/>
    <col min="1075" max="1075" width="1.5703125" style="320" customWidth="1"/>
    <col min="1076" max="1076" width="6" style="320" customWidth="1"/>
    <col min="1077" max="1078" width="1.5703125" style="320" customWidth="1"/>
    <col min="1079" max="1079" width="3.85546875" style="320" customWidth="1"/>
    <col min="1080" max="1080" width="5.42578125" style="320" customWidth="1"/>
    <col min="1081" max="1081" width="18" style="320" customWidth="1"/>
    <col min="1082" max="1082" width="8" style="320"/>
    <col min="1083" max="1083" width="5.140625" style="320" customWidth="1"/>
    <col min="1084" max="1084" width="1" style="320" customWidth="1"/>
    <col min="1085" max="1085" width="8" style="320"/>
    <col min="1086" max="1086" width="1" style="320" customWidth="1"/>
    <col min="1087" max="1087" width="8" style="320"/>
    <col min="1088" max="1088" width="1" style="320" customWidth="1"/>
    <col min="1089" max="1089" width="8" style="320"/>
    <col min="1090" max="1090" width="1" style="320" customWidth="1"/>
    <col min="1091" max="1091" width="8" style="320"/>
    <col min="1092" max="1092" width="1" style="320" customWidth="1"/>
    <col min="1093" max="1093" width="8" style="320"/>
    <col min="1094" max="1094" width="1" style="320" customWidth="1"/>
    <col min="1095" max="1095" width="8" style="320"/>
    <col min="1096" max="1096" width="1" style="320" customWidth="1"/>
    <col min="1097" max="1097" width="8" style="320"/>
    <col min="1098" max="1098" width="1" style="320" customWidth="1"/>
    <col min="1099" max="1099" width="8" style="320"/>
    <col min="1100" max="1100" width="1" style="320" customWidth="1"/>
    <col min="1101" max="1101" width="8" style="320"/>
    <col min="1102" max="1102" width="1" style="320" customWidth="1"/>
    <col min="1103" max="1103" width="8" style="320"/>
    <col min="1104" max="1104" width="1" style="320" customWidth="1"/>
    <col min="1105" max="1105" width="8" style="320"/>
    <col min="1106" max="1106" width="1" style="320" customWidth="1"/>
    <col min="1107" max="1107" width="8" style="320"/>
    <col min="1108" max="1108" width="1" style="320" customWidth="1"/>
    <col min="1109" max="1109" width="8" style="320"/>
    <col min="1110" max="1110" width="1" style="320" customWidth="1"/>
    <col min="1111" max="1111" width="8" style="320"/>
    <col min="1112" max="1112" width="1" style="320" customWidth="1"/>
    <col min="1113" max="1113" width="8" style="320"/>
    <col min="1114" max="1114" width="1" style="320" customWidth="1"/>
    <col min="1115" max="1115" width="8" style="320"/>
    <col min="1116" max="1116" width="1" style="320" customWidth="1"/>
    <col min="1117" max="1117" width="8" style="320"/>
    <col min="1118" max="1118" width="1" style="320" customWidth="1"/>
    <col min="1119" max="1119" width="8" style="320"/>
    <col min="1120" max="1120" width="1" style="320" customWidth="1"/>
    <col min="1121" max="1121" width="8" style="320"/>
    <col min="1122" max="1122" width="1" style="320" customWidth="1"/>
    <col min="1123" max="1123" width="8" style="320"/>
    <col min="1124" max="1124" width="1" style="320" customWidth="1"/>
    <col min="1125" max="1125" width="8" style="320"/>
    <col min="1126" max="1126" width="1" style="320" customWidth="1"/>
    <col min="1127" max="1127" width="8" style="320"/>
    <col min="1128" max="1128" width="1" style="320" customWidth="1"/>
    <col min="1129" max="1280" width="8" style="320"/>
    <col min="1281" max="1282" width="0" style="320" hidden="1" customWidth="1"/>
    <col min="1283" max="1283" width="7.140625" style="320" customWidth="1"/>
    <col min="1284" max="1284" width="32.42578125" style="320" customWidth="1"/>
    <col min="1285" max="1285" width="11.5703125" style="320" customWidth="1"/>
    <col min="1286" max="1286" width="6.5703125" style="320" customWidth="1"/>
    <col min="1287" max="1287" width="1.5703125" style="320" customWidth="1"/>
    <col min="1288" max="1288" width="6" style="320" customWidth="1"/>
    <col min="1289" max="1289" width="1.5703125" style="320" customWidth="1"/>
    <col min="1290" max="1290" width="6.140625" style="320" customWidth="1"/>
    <col min="1291" max="1291" width="1.5703125" style="320" customWidth="1"/>
    <col min="1292" max="1292" width="6.140625" style="320" customWidth="1"/>
    <col min="1293" max="1293" width="1.5703125" style="320" customWidth="1"/>
    <col min="1294" max="1294" width="6.140625" style="320" customWidth="1"/>
    <col min="1295" max="1295" width="1.5703125" style="320" customWidth="1"/>
    <col min="1296" max="1296" width="6" style="320" customWidth="1"/>
    <col min="1297" max="1297" width="1.5703125" style="320" customWidth="1"/>
    <col min="1298" max="1298" width="6" style="320" customWidth="1"/>
    <col min="1299" max="1299" width="1.5703125" style="320" customWidth="1"/>
    <col min="1300" max="1300" width="6" style="320" customWidth="1"/>
    <col min="1301" max="1301" width="1.5703125" style="320" customWidth="1"/>
    <col min="1302" max="1302" width="6" style="320" customWidth="1"/>
    <col min="1303" max="1303" width="1.5703125" style="320" customWidth="1"/>
    <col min="1304" max="1304" width="6" style="320" customWidth="1"/>
    <col min="1305" max="1305" width="1.5703125" style="320" customWidth="1"/>
    <col min="1306" max="1306" width="6" style="320" customWidth="1"/>
    <col min="1307" max="1307" width="1.5703125" style="320" customWidth="1"/>
    <col min="1308" max="1308" width="6" style="320" customWidth="1"/>
    <col min="1309" max="1309" width="1.5703125" style="320" customWidth="1"/>
    <col min="1310" max="1310" width="6" style="320" customWidth="1"/>
    <col min="1311" max="1311" width="1.5703125" style="320" customWidth="1"/>
    <col min="1312" max="1312" width="6" style="320" customWidth="1"/>
    <col min="1313" max="1313" width="1.5703125" style="320" customWidth="1"/>
    <col min="1314" max="1314" width="6" style="320" customWidth="1"/>
    <col min="1315" max="1315" width="1.5703125" style="320" customWidth="1"/>
    <col min="1316" max="1316" width="6" style="320" customWidth="1"/>
    <col min="1317" max="1317" width="1.5703125" style="320" customWidth="1"/>
    <col min="1318" max="1318" width="6" style="320" customWidth="1"/>
    <col min="1319" max="1319" width="1.5703125" style="320" customWidth="1"/>
    <col min="1320" max="1320" width="6" style="320" customWidth="1"/>
    <col min="1321" max="1321" width="1.5703125" style="320" customWidth="1"/>
    <col min="1322" max="1322" width="6" style="320" customWidth="1"/>
    <col min="1323" max="1323" width="1.5703125" style="320" customWidth="1"/>
    <col min="1324" max="1324" width="6" style="320" customWidth="1"/>
    <col min="1325" max="1325" width="1.5703125" style="320" customWidth="1"/>
    <col min="1326" max="1326" width="6" style="320" customWidth="1"/>
    <col min="1327" max="1327" width="1.5703125" style="320" customWidth="1"/>
    <col min="1328" max="1328" width="6" style="320" customWidth="1"/>
    <col min="1329" max="1329" width="1.5703125" style="320" customWidth="1"/>
    <col min="1330" max="1330" width="8" style="320" customWidth="1"/>
    <col min="1331" max="1331" width="1.5703125" style="320" customWidth="1"/>
    <col min="1332" max="1332" width="6" style="320" customWidth="1"/>
    <col min="1333" max="1334" width="1.5703125" style="320" customWidth="1"/>
    <col min="1335" max="1335" width="3.85546875" style="320" customWidth="1"/>
    <col min="1336" max="1336" width="5.42578125" style="320" customWidth="1"/>
    <col min="1337" max="1337" width="18" style="320" customWidth="1"/>
    <col min="1338" max="1338" width="8" style="320"/>
    <col min="1339" max="1339" width="5.140625" style="320" customWidth="1"/>
    <col min="1340" max="1340" width="1" style="320" customWidth="1"/>
    <col min="1341" max="1341" width="8" style="320"/>
    <col min="1342" max="1342" width="1" style="320" customWidth="1"/>
    <col min="1343" max="1343" width="8" style="320"/>
    <col min="1344" max="1344" width="1" style="320" customWidth="1"/>
    <col min="1345" max="1345" width="8" style="320"/>
    <col min="1346" max="1346" width="1" style="320" customWidth="1"/>
    <col min="1347" max="1347" width="8" style="320"/>
    <col min="1348" max="1348" width="1" style="320" customWidth="1"/>
    <col min="1349" max="1349" width="8" style="320"/>
    <col min="1350" max="1350" width="1" style="320" customWidth="1"/>
    <col min="1351" max="1351" width="8" style="320"/>
    <col min="1352" max="1352" width="1" style="320" customWidth="1"/>
    <col min="1353" max="1353" width="8" style="320"/>
    <col min="1354" max="1354" width="1" style="320" customWidth="1"/>
    <col min="1355" max="1355" width="8" style="320"/>
    <col min="1356" max="1356" width="1" style="320" customWidth="1"/>
    <col min="1357" max="1357" width="8" style="320"/>
    <col min="1358" max="1358" width="1" style="320" customWidth="1"/>
    <col min="1359" max="1359" width="8" style="320"/>
    <col min="1360" max="1360" width="1" style="320" customWidth="1"/>
    <col min="1361" max="1361" width="8" style="320"/>
    <col min="1362" max="1362" width="1" style="320" customWidth="1"/>
    <col min="1363" max="1363" width="8" style="320"/>
    <col min="1364" max="1364" width="1" style="320" customWidth="1"/>
    <col min="1365" max="1365" width="8" style="320"/>
    <col min="1366" max="1366" width="1" style="320" customWidth="1"/>
    <col min="1367" max="1367" width="8" style="320"/>
    <col min="1368" max="1368" width="1" style="320" customWidth="1"/>
    <col min="1369" max="1369" width="8" style="320"/>
    <col min="1370" max="1370" width="1" style="320" customWidth="1"/>
    <col min="1371" max="1371" width="8" style="320"/>
    <col min="1372" max="1372" width="1" style="320" customWidth="1"/>
    <col min="1373" max="1373" width="8" style="320"/>
    <col min="1374" max="1374" width="1" style="320" customWidth="1"/>
    <col min="1375" max="1375" width="8" style="320"/>
    <col min="1376" max="1376" width="1" style="320" customWidth="1"/>
    <col min="1377" max="1377" width="8" style="320"/>
    <col min="1378" max="1378" width="1" style="320" customWidth="1"/>
    <col min="1379" max="1379" width="8" style="320"/>
    <col min="1380" max="1380" width="1" style="320" customWidth="1"/>
    <col min="1381" max="1381" width="8" style="320"/>
    <col min="1382" max="1382" width="1" style="320" customWidth="1"/>
    <col min="1383" max="1383" width="8" style="320"/>
    <col min="1384" max="1384" width="1" style="320" customWidth="1"/>
    <col min="1385" max="1536" width="8" style="320"/>
    <col min="1537" max="1538" width="0" style="320" hidden="1" customWidth="1"/>
    <col min="1539" max="1539" width="7.140625" style="320" customWidth="1"/>
    <col min="1540" max="1540" width="32.42578125" style="320" customWidth="1"/>
    <col min="1541" max="1541" width="11.5703125" style="320" customWidth="1"/>
    <col min="1542" max="1542" width="6.5703125" style="320" customWidth="1"/>
    <col min="1543" max="1543" width="1.5703125" style="320" customWidth="1"/>
    <col min="1544" max="1544" width="6" style="320" customWidth="1"/>
    <col min="1545" max="1545" width="1.5703125" style="320" customWidth="1"/>
    <col min="1546" max="1546" width="6.140625" style="320" customWidth="1"/>
    <col min="1547" max="1547" width="1.5703125" style="320" customWidth="1"/>
    <col min="1548" max="1548" width="6.140625" style="320" customWidth="1"/>
    <col min="1549" max="1549" width="1.5703125" style="320" customWidth="1"/>
    <col min="1550" max="1550" width="6.140625" style="320" customWidth="1"/>
    <col min="1551" max="1551" width="1.5703125" style="320" customWidth="1"/>
    <col min="1552" max="1552" width="6" style="320" customWidth="1"/>
    <col min="1553" max="1553" width="1.5703125" style="320" customWidth="1"/>
    <col min="1554" max="1554" width="6" style="320" customWidth="1"/>
    <col min="1555" max="1555" width="1.5703125" style="320" customWidth="1"/>
    <col min="1556" max="1556" width="6" style="320" customWidth="1"/>
    <col min="1557" max="1557" width="1.5703125" style="320" customWidth="1"/>
    <col min="1558" max="1558" width="6" style="320" customWidth="1"/>
    <col min="1559" max="1559" width="1.5703125" style="320" customWidth="1"/>
    <col min="1560" max="1560" width="6" style="320" customWidth="1"/>
    <col min="1561" max="1561" width="1.5703125" style="320" customWidth="1"/>
    <col min="1562" max="1562" width="6" style="320" customWidth="1"/>
    <col min="1563" max="1563" width="1.5703125" style="320" customWidth="1"/>
    <col min="1564" max="1564" width="6" style="320" customWidth="1"/>
    <col min="1565" max="1565" width="1.5703125" style="320" customWidth="1"/>
    <col min="1566" max="1566" width="6" style="320" customWidth="1"/>
    <col min="1567" max="1567" width="1.5703125" style="320" customWidth="1"/>
    <col min="1568" max="1568" width="6" style="320" customWidth="1"/>
    <col min="1569" max="1569" width="1.5703125" style="320" customWidth="1"/>
    <col min="1570" max="1570" width="6" style="320" customWidth="1"/>
    <col min="1571" max="1571" width="1.5703125" style="320" customWidth="1"/>
    <col min="1572" max="1572" width="6" style="320" customWidth="1"/>
    <col min="1573" max="1573" width="1.5703125" style="320" customWidth="1"/>
    <col min="1574" max="1574" width="6" style="320" customWidth="1"/>
    <col min="1575" max="1575" width="1.5703125" style="320" customWidth="1"/>
    <col min="1576" max="1576" width="6" style="320" customWidth="1"/>
    <col min="1577" max="1577" width="1.5703125" style="320" customWidth="1"/>
    <col min="1578" max="1578" width="6" style="320" customWidth="1"/>
    <col min="1579" max="1579" width="1.5703125" style="320" customWidth="1"/>
    <col min="1580" max="1580" width="6" style="320" customWidth="1"/>
    <col min="1581" max="1581" width="1.5703125" style="320" customWidth="1"/>
    <col min="1582" max="1582" width="6" style="320" customWidth="1"/>
    <col min="1583" max="1583" width="1.5703125" style="320" customWidth="1"/>
    <col min="1584" max="1584" width="6" style="320" customWidth="1"/>
    <col min="1585" max="1585" width="1.5703125" style="320" customWidth="1"/>
    <col min="1586" max="1586" width="8" style="320" customWidth="1"/>
    <col min="1587" max="1587" width="1.5703125" style="320" customWidth="1"/>
    <col min="1588" max="1588" width="6" style="320" customWidth="1"/>
    <col min="1589" max="1590" width="1.5703125" style="320" customWidth="1"/>
    <col min="1591" max="1591" width="3.85546875" style="320" customWidth="1"/>
    <col min="1592" max="1592" width="5.42578125" style="320" customWidth="1"/>
    <col min="1593" max="1593" width="18" style="320" customWidth="1"/>
    <col min="1594" max="1594" width="8" style="320"/>
    <col min="1595" max="1595" width="5.140625" style="320" customWidth="1"/>
    <col min="1596" max="1596" width="1" style="320" customWidth="1"/>
    <col min="1597" max="1597" width="8" style="320"/>
    <col min="1598" max="1598" width="1" style="320" customWidth="1"/>
    <col min="1599" max="1599" width="8" style="320"/>
    <col min="1600" max="1600" width="1" style="320" customWidth="1"/>
    <col min="1601" max="1601" width="8" style="320"/>
    <col min="1602" max="1602" width="1" style="320" customWidth="1"/>
    <col min="1603" max="1603" width="8" style="320"/>
    <col min="1604" max="1604" width="1" style="320" customWidth="1"/>
    <col min="1605" max="1605" width="8" style="320"/>
    <col min="1606" max="1606" width="1" style="320" customWidth="1"/>
    <col min="1607" max="1607" width="8" style="320"/>
    <col min="1608" max="1608" width="1" style="320" customWidth="1"/>
    <col min="1609" max="1609" width="8" style="320"/>
    <col min="1610" max="1610" width="1" style="320" customWidth="1"/>
    <col min="1611" max="1611" width="8" style="320"/>
    <col min="1612" max="1612" width="1" style="320" customWidth="1"/>
    <col min="1613" max="1613" width="8" style="320"/>
    <col min="1614" max="1614" width="1" style="320" customWidth="1"/>
    <col min="1615" max="1615" width="8" style="320"/>
    <col min="1616" max="1616" width="1" style="320" customWidth="1"/>
    <col min="1617" max="1617" width="8" style="320"/>
    <col min="1618" max="1618" width="1" style="320" customWidth="1"/>
    <col min="1619" max="1619" width="8" style="320"/>
    <col min="1620" max="1620" width="1" style="320" customWidth="1"/>
    <col min="1621" max="1621" width="8" style="320"/>
    <col min="1622" max="1622" width="1" style="320" customWidth="1"/>
    <col min="1623" max="1623" width="8" style="320"/>
    <col min="1624" max="1624" width="1" style="320" customWidth="1"/>
    <col min="1625" max="1625" width="8" style="320"/>
    <col min="1626" max="1626" width="1" style="320" customWidth="1"/>
    <col min="1627" max="1627" width="8" style="320"/>
    <col min="1628" max="1628" width="1" style="320" customWidth="1"/>
    <col min="1629" max="1629" width="8" style="320"/>
    <col min="1630" max="1630" width="1" style="320" customWidth="1"/>
    <col min="1631" max="1631" width="8" style="320"/>
    <col min="1632" max="1632" width="1" style="320" customWidth="1"/>
    <col min="1633" max="1633" width="8" style="320"/>
    <col min="1634" max="1634" width="1" style="320" customWidth="1"/>
    <col min="1635" max="1635" width="8" style="320"/>
    <col min="1636" max="1636" width="1" style="320" customWidth="1"/>
    <col min="1637" max="1637" width="8" style="320"/>
    <col min="1638" max="1638" width="1" style="320" customWidth="1"/>
    <col min="1639" max="1639" width="8" style="320"/>
    <col min="1640" max="1640" width="1" style="320" customWidth="1"/>
    <col min="1641" max="1792" width="8" style="320"/>
    <col min="1793" max="1794" width="0" style="320" hidden="1" customWidth="1"/>
    <col min="1795" max="1795" width="7.140625" style="320" customWidth="1"/>
    <col min="1796" max="1796" width="32.42578125" style="320" customWidth="1"/>
    <col min="1797" max="1797" width="11.5703125" style="320" customWidth="1"/>
    <col min="1798" max="1798" width="6.5703125" style="320" customWidth="1"/>
    <col min="1799" max="1799" width="1.5703125" style="320" customWidth="1"/>
    <col min="1800" max="1800" width="6" style="320" customWidth="1"/>
    <col min="1801" max="1801" width="1.5703125" style="320" customWidth="1"/>
    <col min="1802" max="1802" width="6.140625" style="320" customWidth="1"/>
    <col min="1803" max="1803" width="1.5703125" style="320" customWidth="1"/>
    <col min="1804" max="1804" width="6.140625" style="320" customWidth="1"/>
    <col min="1805" max="1805" width="1.5703125" style="320" customWidth="1"/>
    <col min="1806" max="1806" width="6.140625" style="320" customWidth="1"/>
    <col min="1807" max="1807" width="1.5703125" style="320" customWidth="1"/>
    <col min="1808" max="1808" width="6" style="320" customWidth="1"/>
    <col min="1809" max="1809" width="1.5703125" style="320" customWidth="1"/>
    <col min="1810" max="1810" width="6" style="320" customWidth="1"/>
    <col min="1811" max="1811" width="1.5703125" style="320" customWidth="1"/>
    <col min="1812" max="1812" width="6" style="320" customWidth="1"/>
    <col min="1813" max="1813" width="1.5703125" style="320" customWidth="1"/>
    <col min="1814" max="1814" width="6" style="320" customWidth="1"/>
    <col min="1815" max="1815" width="1.5703125" style="320" customWidth="1"/>
    <col min="1816" max="1816" width="6" style="320" customWidth="1"/>
    <col min="1817" max="1817" width="1.5703125" style="320" customWidth="1"/>
    <col min="1818" max="1818" width="6" style="320" customWidth="1"/>
    <col min="1819" max="1819" width="1.5703125" style="320" customWidth="1"/>
    <col min="1820" max="1820" width="6" style="320" customWidth="1"/>
    <col min="1821" max="1821" width="1.5703125" style="320" customWidth="1"/>
    <col min="1822" max="1822" width="6" style="320" customWidth="1"/>
    <col min="1823" max="1823" width="1.5703125" style="320" customWidth="1"/>
    <col min="1824" max="1824" width="6" style="320" customWidth="1"/>
    <col min="1825" max="1825" width="1.5703125" style="320" customWidth="1"/>
    <col min="1826" max="1826" width="6" style="320" customWidth="1"/>
    <col min="1827" max="1827" width="1.5703125" style="320" customWidth="1"/>
    <col min="1828" max="1828" width="6" style="320" customWidth="1"/>
    <col min="1829" max="1829" width="1.5703125" style="320" customWidth="1"/>
    <col min="1830" max="1830" width="6" style="320" customWidth="1"/>
    <col min="1831" max="1831" width="1.5703125" style="320" customWidth="1"/>
    <col min="1832" max="1832" width="6" style="320" customWidth="1"/>
    <col min="1833" max="1833" width="1.5703125" style="320" customWidth="1"/>
    <col min="1834" max="1834" width="6" style="320" customWidth="1"/>
    <col min="1835" max="1835" width="1.5703125" style="320" customWidth="1"/>
    <col min="1836" max="1836" width="6" style="320" customWidth="1"/>
    <col min="1837" max="1837" width="1.5703125" style="320" customWidth="1"/>
    <col min="1838" max="1838" width="6" style="320" customWidth="1"/>
    <col min="1839" max="1839" width="1.5703125" style="320" customWidth="1"/>
    <col min="1840" max="1840" width="6" style="320" customWidth="1"/>
    <col min="1841" max="1841" width="1.5703125" style="320" customWidth="1"/>
    <col min="1842" max="1842" width="8" style="320" customWidth="1"/>
    <col min="1843" max="1843" width="1.5703125" style="320" customWidth="1"/>
    <col min="1844" max="1844" width="6" style="320" customWidth="1"/>
    <col min="1845" max="1846" width="1.5703125" style="320" customWidth="1"/>
    <col min="1847" max="1847" width="3.85546875" style="320" customWidth="1"/>
    <col min="1848" max="1848" width="5.42578125" style="320" customWidth="1"/>
    <col min="1849" max="1849" width="18" style="320" customWidth="1"/>
    <col min="1850" max="1850" width="8" style="320"/>
    <col min="1851" max="1851" width="5.140625" style="320" customWidth="1"/>
    <col min="1852" max="1852" width="1" style="320" customWidth="1"/>
    <col min="1853" max="1853" width="8" style="320"/>
    <col min="1854" max="1854" width="1" style="320" customWidth="1"/>
    <col min="1855" max="1855" width="8" style="320"/>
    <col min="1856" max="1856" width="1" style="320" customWidth="1"/>
    <col min="1857" max="1857" width="8" style="320"/>
    <col min="1858" max="1858" width="1" style="320" customWidth="1"/>
    <col min="1859" max="1859" width="8" style="320"/>
    <col min="1860" max="1860" width="1" style="320" customWidth="1"/>
    <col min="1861" max="1861" width="8" style="320"/>
    <col min="1862" max="1862" width="1" style="320" customWidth="1"/>
    <col min="1863" max="1863" width="8" style="320"/>
    <col min="1864" max="1864" width="1" style="320" customWidth="1"/>
    <col min="1865" max="1865" width="8" style="320"/>
    <col min="1866" max="1866" width="1" style="320" customWidth="1"/>
    <col min="1867" max="1867" width="8" style="320"/>
    <col min="1868" max="1868" width="1" style="320" customWidth="1"/>
    <col min="1869" max="1869" width="8" style="320"/>
    <col min="1870" max="1870" width="1" style="320" customWidth="1"/>
    <col min="1871" max="1871" width="8" style="320"/>
    <col min="1872" max="1872" width="1" style="320" customWidth="1"/>
    <col min="1873" max="1873" width="8" style="320"/>
    <col min="1874" max="1874" width="1" style="320" customWidth="1"/>
    <col min="1875" max="1875" width="8" style="320"/>
    <col min="1876" max="1876" width="1" style="320" customWidth="1"/>
    <col min="1877" max="1877" width="8" style="320"/>
    <col min="1878" max="1878" width="1" style="320" customWidth="1"/>
    <col min="1879" max="1879" width="8" style="320"/>
    <col min="1880" max="1880" width="1" style="320" customWidth="1"/>
    <col min="1881" max="1881" width="8" style="320"/>
    <col min="1882" max="1882" width="1" style="320" customWidth="1"/>
    <col min="1883" max="1883" width="8" style="320"/>
    <col min="1884" max="1884" width="1" style="320" customWidth="1"/>
    <col min="1885" max="1885" width="8" style="320"/>
    <col min="1886" max="1886" width="1" style="320" customWidth="1"/>
    <col min="1887" max="1887" width="8" style="320"/>
    <col min="1888" max="1888" width="1" style="320" customWidth="1"/>
    <col min="1889" max="1889" width="8" style="320"/>
    <col min="1890" max="1890" width="1" style="320" customWidth="1"/>
    <col min="1891" max="1891" width="8" style="320"/>
    <col min="1892" max="1892" width="1" style="320" customWidth="1"/>
    <col min="1893" max="1893" width="8" style="320"/>
    <col min="1894" max="1894" width="1" style="320" customWidth="1"/>
    <col min="1895" max="1895" width="8" style="320"/>
    <col min="1896" max="1896" width="1" style="320" customWidth="1"/>
    <col min="1897" max="2048" width="8" style="320"/>
    <col min="2049" max="2050" width="0" style="320" hidden="1" customWidth="1"/>
    <col min="2051" max="2051" width="7.140625" style="320" customWidth="1"/>
    <col min="2052" max="2052" width="32.42578125" style="320" customWidth="1"/>
    <col min="2053" max="2053" width="11.5703125" style="320" customWidth="1"/>
    <col min="2054" max="2054" width="6.5703125" style="320" customWidth="1"/>
    <col min="2055" max="2055" width="1.5703125" style="320" customWidth="1"/>
    <col min="2056" max="2056" width="6" style="320" customWidth="1"/>
    <col min="2057" max="2057" width="1.5703125" style="320" customWidth="1"/>
    <col min="2058" max="2058" width="6.140625" style="320" customWidth="1"/>
    <col min="2059" max="2059" width="1.5703125" style="320" customWidth="1"/>
    <col min="2060" max="2060" width="6.140625" style="320" customWidth="1"/>
    <col min="2061" max="2061" width="1.5703125" style="320" customWidth="1"/>
    <col min="2062" max="2062" width="6.140625" style="320" customWidth="1"/>
    <col min="2063" max="2063" width="1.5703125" style="320" customWidth="1"/>
    <col min="2064" max="2064" width="6" style="320" customWidth="1"/>
    <col min="2065" max="2065" width="1.5703125" style="320" customWidth="1"/>
    <col min="2066" max="2066" width="6" style="320" customWidth="1"/>
    <col min="2067" max="2067" width="1.5703125" style="320" customWidth="1"/>
    <col min="2068" max="2068" width="6" style="320" customWidth="1"/>
    <col min="2069" max="2069" width="1.5703125" style="320" customWidth="1"/>
    <col min="2070" max="2070" width="6" style="320" customWidth="1"/>
    <col min="2071" max="2071" width="1.5703125" style="320" customWidth="1"/>
    <col min="2072" max="2072" width="6" style="320" customWidth="1"/>
    <col min="2073" max="2073" width="1.5703125" style="320" customWidth="1"/>
    <col min="2074" max="2074" width="6" style="320" customWidth="1"/>
    <col min="2075" max="2075" width="1.5703125" style="320" customWidth="1"/>
    <col min="2076" max="2076" width="6" style="320" customWidth="1"/>
    <col min="2077" max="2077" width="1.5703125" style="320" customWidth="1"/>
    <col min="2078" max="2078" width="6" style="320" customWidth="1"/>
    <col min="2079" max="2079" width="1.5703125" style="320" customWidth="1"/>
    <col min="2080" max="2080" width="6" style="320" customWidth="1"/>
    <col min="2081" max="2081" width="1.5703125" style="320" customWidth="1"/>
    <col min="2082" max="2082" width="6" style="320" customWidth="1"/>
    <col min="2083" max="2083" width="1.5703125" style="320" customWidth="1"/>
    <col min="2084" max="2084" width="6" style="320" customWidth="1"/>
    <col min="2085" max="2085" width="1.5703125" style="320" customWidth="1"/>
    <col min="2086" max="2086" width="6" style="320" customWidth="1"/>
    <col min="2087" max="2087" width="1.5703125" style="320" customWidth="1"/>
    <col min="2088" max="2088" width="6" style="320" customWidth="1"/>
    <col min="2089" max="2089" width="1.5703125" style="320" customWidth="1"/>
    <col min="2090" max="2090" width="6" style="320" customWidth="1"/>
    <col min="2091" max="2091" width="1.5703125" style="320" customWidth="1"/>
    <col min="2092" max="2092" width="6" style="320" customWidth="1"/>
    <col min="2093" max="2093" width="1.5703125" style="320" customWidth="1"/>
    <col min="2094" max="2094" width="6" style="320" customWidth="1"/>
    <col min="2095" max="2095" width="1.5703125" style="320" customWidth="1"/>
    <col min="2096" max="2096" width="6" style="320" customWidth="1"/>
    <col min="2097" max="2097" width="1.5703125" style="320" customWidth="1"/>
    <col min="2098" max="2098" width="8" style="320" customWidth="1"/>
    <col min="2099" max="2099" width="1.5703125" style="320" customWidth="1"/>
    <col min="2100" max="2100" width="6" style="320" customWidth="1"/>
    <col min="2101" max="2102" width="1.5703125" style="320" customWidth="1"/>
    <col min="2103" max="2103" width="3.85546875" style="320" customWidth="1"/>
    <col min="2104" max="2104" width="5.42578125" style="320" customWidth="1"/>
    <col min="2105" max="2105" width="18" style="320" customWidth="1"/>
    <col min="2106" max="2106" width="8" style="320"/>
    <col min="2107" max="2107" width="5.140625" style="320" customWidth="1"/>
    <col min="2108" max="2108" width="1" style="320" customWidth="1"/>
    <col min="2109" max="2109" width="8" style="320"/>
    <col min="2110" max="2110" width="1" style="320" customWidth="1"/>
    <col min="2111" max="2111" width="8" style="320"/>
    <col min="2112" max="2112" width="1" style="320" customWidth="1"/>
    <col min="2113" max="2113" width="8" style="320"/>
    <col min="2114" max="2114" width="1" style="320" customWidth="1"/>
    <col min="2115" max="2115" width="8" style="320"/>
    <col min="2116" max="2116" width="1" style="320" customWidth="1"/>
    <col min="2117" max="2117" width="8" style="320"/>
    <col min="2118" max="2118" width="1" style="320" customWidth="1"/>
    <col min="2119" max="2119" width="8" style="320"/>
    <col min="2120" max="2120" width="1" style="320" customWidth="1"/>
    <col min="2121" max="2121" width="8" style="320"/>
    <col min="2122" max="2122" width="1" style="320" customWidth="1"/>
    <col min="2123" max="2123" width="8" style="320"/>
    <col min="2124" max="2124" width="1" style="320" customWidth="1"/>
    <col min="2125" max="2125" width="8" style="320"/>
    <col min="2126" max="2126" width="1" style="320" customWidth="1"/>
    <col min="2127" max="2127" width="8" style="320"/>
    <col min="2128" max="2128" width="1" style="320" customWidth="1"/>
    <col min="2129" max="2129" width="8" style="320"/>
    <col min="2130" max="2130" width="1" style="320" customWidth="1"/>
    <col min="2131" max="2131" width="8" style="320"/>
    <col min="2132" max="2132" width="1" style="320" customWidth="1"/>
    <col min="2133" max="2133" width="8" style="320"/>
    <col min="2134" max="2134" width="1" style="320" customWidth="1"/>
    <col min="2135" max="2135" width="8" style="320"/>
    <col min="2136" max="2136" width="1" style="320" customWidth="1"/>
    <col min="2137" max="2137" width="8" style="320"/>
    <col min="2138" max="2138" width="1" style="320" customWidth="1"/>
    <col min="2139" max="2139" width="8" style="320"/>
    <col min="2140" max="2140" width="1" style="320" customWidth="1"/>
    <col min="2141" max="2141" width="8" style="320"/>
    <col min="2142" max="2142" width="1" style="320" customWidth="1"/>
    <col min="2143" max="2143" width="8" style="320"/>
    <col min="2144" max="2144" width="1" style="320" customWidth="1"/>
    <col min="2145" max="2145" width="8" style="320"/>
    <col min="2146" max="2146" width="1" style="320" customWidth="1"/>
    <col min="2147" max="2147" width="8" style="320"/>
    <col min="2148" max="2148" width="1" style="320" customWidth="1"/>
    <col min="2149" max="2149" width="8" style="320"/>
    <col min="2150" max="2150" width="1" style="320" customWidth="1"/>
    <col min="2151" max="2151" width="8" style="320"/>
    <col min="2152" max="2152" width="1" style="320" customWidth="1"/>
    <col min="2153" max="2304" width="8" style="320"/>
    <col min="2305" max="2306" width="0" style="320" hidden="1" customWidth="1"/>
    <col min="2307" max="2307" width="7.140625" style="320" customWidth="1"/>
    <col min="2308" max="2308" width="32.42578125" style="320" customWidth="1"/>
    <col min="2309" max="2309" width="11.5703125" style="320" customWidth="1"/>
    <col min="2310" max="2310" width="6.5703125" style="320" customWidth="1"/>
    <col min="2311" max="2311" width="1.5703125" style="320" customWidth="1"/>
    <col min="2312" max="2312" width="6" style="320" customWidth="1"/>
    <col min="2313" max="2313" width="1.5703125" style="320" customWidth="1"/>
    <col min="2314" max="2314" width="6.140625" style="320" customWidth="1"/>
    <col min="2315" max="2315" width="1.5703125" style="320" customWidth="1"/>
    <col min="2316" max="2316" width="6.140625" style="320" customWidth="1"/>
    <col min="2317" max="2317" width="1.5703125" style="320" customWidth="1"/>
    <col min="2318" max="2318" width="6.140625" style="320" customWidth="1"/>
    <col min="2319" max="2319" width="1.5703125" style="320" customWidth="1"/>
    <col min="2320" max="2320" width="6" style="320" customWidth="1"/>
    <col min="2321" max="2321" width="1.5703125" style="320" customWidth="1"/>
    <col min="2322" max="2322" width="6" style="320" customWidth="1"/>
    <col min="2323" max="2323" width="1.5703125" style="320" customWidth="1"/>
    <col min="2324" max="2324" width="6" style="320" customWidth="1"/>
    <col min="2325" max="2325" width="1.5703125" style="320" customWidth="1"/>
    <col min="2326" max="2326" width="6" style="320" customWidth="1"/>
    <col min="2327" max="2327" width="1.5703125" style="320" customWidth="1"/>
    <col min="2328" max="2328" width="6" style="320" customWidth="1"/>
    <col min="2329" max="2329" width="1.5703125" style="320" customWidth="1"/>
    <col min="2330" max="2330" width="6" style="320" customWidth="1"/>
    <col min="2331" max="2331" width="1.5703125" style="320" customWidth="1"/>
    <col min="2332" max="2332" width="6" style="320" customWidth="1"/>
    <col min="2333" max="2333" width="1.5703125" style="320" customWidth="1"/>
    <col min="2334" max="2334" width="6" style="320" customWidth="1"/>
    <col min="2335" max="2335" width="1.5703125" style="320" customWidth="1"/>
    <col min="2336" max="2336" width="6" style="320" customWidth="1"/>
    <col min="2337" max="2337" width="1.5703125" style="320" customWidth="1"/>
    <col min="2338" max="2338" width="6" style="320" customWidth="1"/>
    <col min="2339" max="2339" width="1.5703125" style="320" customWidth="1"/>
    <col min="2340" max="2340" width="6" style="320" customWidth="1"/>
    <col min="2341" max="2341" width="1.5703125" style="320" customWidth="1"/>
    <col min="2342" max="2342" width="6" style="320" customWidth="1"/>
    <col min="2343" max="2343" width="1.5703125" style="320" customWidth="1"/>
    <col min="2344" max="2344" width="6" style="320" customWidth="1"/>
    <col min="2345" max="2345" width="1.5703125" style="320" customWidth="1"/>
    <col min="2346" max="2346" width="6" style="320" customWidth="1"/>
    <col min="2347" max="2347" width="1.5703125" style="320" customWidth="1"/>
    <col min="2348" max="2348" width="6" style="320" customWidth="1"/>
    <col min="2349" max="2349" width="1.5703125" style="320" customWidth="1"/>
    <col min="2350" max="2350" width="6" style="320" customWidth="1"/>
    <col min="2351" max="2351" width="1.5703125" style="320" customWidth="1"/>
    <col min="2352" max="2352" width="6" style="320" customWidth="1"/>
    <col min="2353" max="2353" width="1.5703125" style="320" customWidth="1"/>
    <col min="2354" max="2354" width="8" style="320" customWidth="1"/>
    <col min="2355" max="2355" width="1.5703125" style="320" customWidth="1"/>
    <col min="2356" max="2356" width="6" style="320" customWidth="1"/>
    <col min="2357" max="2358" width="1.5703125" style="320" customWidth="1"/>
    <col min="2359" max="2359" width="3.85546875" style="320" customWidth="1"/>
    <col min="2360" max="2360" width="5.42578125" style="320" customWidth="1"/>
    <col min="2361" max="2361" width="18" style="320" customWidth="1"/>
    <col min="2362" max="2362" width="8" style="320"/>
    <col min="2363" max="2363" width="5.140625" style="320" customWidth="1"/>
    <col min="2364" max="2364" width="1" style="320" customWidth="1"/>
    <col min="2365" max="2365" width="8" style="320"/>
    <col min="2366" max="2366" width="1" style="320" customWidth="1"/>
    <col min="2367" max="2367" width="8" style="320"/>
    <col min="2368" max="2368" width="1" style="320" customWidth="1"/>
    <col min="2369" max="2369" width="8" style="320"/>
    <col min="2370" max="2370" width="1" style="320" customWidth="1"/>
    <col min="2371" max="2371" width="8" style="320"/>
    <col min="2372" max="2372" width="1" style="320" customWidth="1"/>
    <col min="2373" max="2373" width="8" style="320"/>
    <col min="2374" max="2374" width="1" style="320" customWidth="1"/>
    <col min="2375" max="2375" width="8" style="320"/>
    <col min="2376" max="2376" width="1" style="320" customWidth="1"/>
    <col min="2377" max="2377" width="8" style="320"/>
    <col min="2378" max="2378" width="1" style="320" customWidth="1"/>
    <col min="2379" max="2379" width="8" style="320"/>
    <col min="2380" max="2380" width="1" style="320" customWidth="1"/>
    <col min="2381" max="2381" width="8" style="320"/>
    <col min="2382" max="2382" width="1" style="320" customWidth="1"/>
    <col min="2383" max="2383" width="8" style="320"/>
    <col min="2384" max="2384" width="1" style="320" customWidth="1"/>
    <col min="2385" max="2385" width="8" style="320"/>
    <col min="2386" max="2386" width="1" style="320" customWidth="1"/>
    <col min="2387" max="2387" width="8" style="320"/>
    <col min="2388" max="2388" width="1" style="320" customWidth="1"/>
    <col min="2389" max="2389" width="8" style="320"/>
    <col min="2390" max="2390" width="1" style="320" customWidth="1"/>
    <col min="2391" max="2391" width="8" style="320"/>
    <col min="2392" max="2392" width="1" style="320" customWidth="1"/>
    <col min="2393" max="2393" width="8" style="320"/>
    <col min="2394" max="2394" width="1" style="320" customWidth="1"/>
    <col min="2395" max="2395" width="8" style="320"/>
    <col min="2396" max="2396" width="1" style="320" customWidth="1"/>
    <col min="2397" max="2397" width="8" style="320"/>
    <col min="2398" max="2398" width="1" style="320" customWidth="1"/>
    <col min="2399" max="2399" width="8" style="320"/>
    <col min="2400" max="2400" width="1" style="320" customWidth="1"/>
    <col min="2401" max="2401" width="8" style="320"/>
    <col min="2402" max="2402" width="1" style="320" customWidth="1"/>
    <col min="2403" max="2403" width="8" style="320"/>
    <col min="2404" max="2404" width="1" style="320" customWidth="1"/>
    <col min="2405" max="2405" width="8" style="320"/>
    <col min="2406" max="2406" width="1" style="320" customWidth="1"/>
    <col min="2407" max="2407" width="8" style="320"/>
    <col min="2408" max="2408" width="1" style="320" customWidth="1"/>
    <col min="2409" max="2560" width="8" style="320"/>
    <col min="2561" max="2562" width="0" style="320" hidden="1" customWidth="1"/>
    <col min="2563" max="2563" width="7.140625" style="320" customWidth="1"/>
    <col min="2564" max="2564" width="32.42578125" style="320" customWidth="1"/>
    <col min="2565" max="2565" width="11.5703125" style="320" customWidth="1"/>
    <col min="2566" max="2566" width="6.5703125" style="320" customWidth="1"/>
    <col min="2567" max="2567" width="1.5703125" style="320" customWidth="1"/>
    <col min="2568" max="2568" width="6" style="320" customWidth="1"/>
    <col min="2569" max="2569" width="1.5703125" style="320" customWidth="1"/>
    <col min="2570" max="2570" width="6.140625" style="320" customWidth="1"/>
    <col min="2571" max="2571" width="1.5703125" style="320" customWidth="1"/>
    <col min="2572" max="2572" width="6.140625" style="320" customWidth="1"/>
    <col min="2573" max="2573" width="1.5703125" style="320" customWidth="1"/>
    <col min="2574" max="2574" width="6.140625" style="320" customWidth="1"/>
    <col min="2575" max="2575" width="1.5703125" style="320" customWidth="1"/>
    <col min="2576" max="2576" width="6" style="320" customWidth="1"/>
    <col min="2577" max="2577" width="1.5703125" style="320" customWidth="1"/>
    <col min="2578" max="2578" width="6" style="320" customWidth="1"/>
    <col min="2579" max="2579" width="1.5703125" style="320" customWidth="1"/>
    <col min="2580" max="2580" width="6" style="320" customWidth="1"/>
    <col min="2581" max="2581" width="1.5703125" style="320" customWidth="1"/>
    <col min="2582" max="2582" width="6" style="320" customWidth="1"/>
    <col min="2583" max="2583" width="1.5703125" style="320" customWidth="1"/>
    <col min="2584" max="2584" width="6" style="320" customWidth="1"/>
    <col min="2585" max="2585" width="1.5703125" style="320" customWidth="1"/>
    <col min="2586" max="2586" width="6" style="320" customWidth="1"/>
    <col min="2587" max="2587" width="1.5703125" style="320" customWidth="1"/>
    <col min="2588" max="2588" width="6" style="320" customWidth="1"/>
    <col min="2589" max="2589" width="1.5703125" style="320" customWidth="1"/>
    <col min="2590" max="2590" width="6" style="320" customWidth="1"/>
    <col min="2591" max="2591" width="1.5703125" style="320" customWidth="1"/>
    <col min="2592" max="2592" width="6" style="320" customWidth="1"/>
    <col min="2593" max="2593" width="1.5703125" style="320" customWidth="1"/>
    <col min="2594" max="2594" width="6" style="320" customWidth="1"/>
    <col min="2595" max="2595" width="1.5703125" style="320" customWidth="1"/>
    <col min="2596" max="2596" width="6" style="320" customWidth="1"/>
    <col min="2597" max="2597" width="1.5703125" style="320" customWidth="1"/>
    <col min="2598" max="2598" width="6" style="320" customWidth="1"/>
    <col min="2599" max="2599" width="1.5703125" style="320" customWidth="1"/>
    <col min="2600" max="2600" width="6" style="320" customWidth="1"/>
    <col min="2601" max="2601" width="1.5703125" style="320" customWidth="1"/>
    <col min="2602" max="2602" width="6" style="320" customWidth="1"/>
    <col min="2603" max="2603" width="1.5703125" style="320" customWidth="1"/>
    <col min="2604" max="2604" width="6" style="320" customWidth="1"/>
    <col min="2605" max="2605" width="1.5703125" style="320" customWidth="1"/>
    <col min="2606" max="2606" width="6" style="320" customWidth="1"/>
    <col min="2607" max="2607" width="1.5703125" style="320" customWidth="1"/>
    <col min="2608" max="2608" width="6" style="320" customWidth="1"/>
    <col min="2609" max="2609" width="1.5703125" style="320" customWidth="1"/>
    <col min="2610" max="2610" width="8" style="320" customWidth="1"/>
    <col min="2611" max="2611" width="1.5703125" style="320" customWidth="1"/>
    <col min="2612" max="2612" width="6" style="320" customWidth="1"/>
    <col min="2613" max="2614" width="1.5703125" style="320" customWidth="1"/>
    <col min="2615" max="2615" width="3.85546875" style="320" customWidth="1"/>
    <col min="2616" max="2616" width="5.42578125" style="320" customWidth="1"/>
    <col min="2617" max="2617" width="18" style="320" customWidth="1"/>
    <col min="2618" max="2618" width="8" style="320"/>
    <col min="2619" max="2619" width="5.140625" style="320" customWidth="1"/>
    <col min="2620" max="2620" width="1" style="320" customWidth="1"/>
    <col min="2621" max="2621" width="8" style="320"/>
    <col min="2622" max="2622" width="1" style="320" customWidth="1"/>
    <col min="2623" max="2623" width="8" style="320"/>
    <col min="2624" max="2624" width="1" style="320" customWidth="1"/>
    <col min="2625" max="2625" width="8" style="320"/>
    <col min="2626" max="2626" width="1" style="320" customWidth="1"/>
    <col min="2627" max="2627" width="8" style="320"/>
    <col min="2628" max="2628" width="1" style="320" customWidth="1"/>
    <col min="2629" max="2629" width="8" style="320"/>
    <col min="2630" max="2630" width="1" style="320" customWidth="1"/>
    <col min="2631" max="2631" width="8" style="320"/>
    <col min="2632" max="2632" width="1" style="320" customWidth="1"/>
    <col min="2633" max="2633" width="8" style="320"/>
    <col min="2634" max="2634" width="1" style="320" customWidth="1"/>
    <col min="2635" max="2635" width="8" style="320"/>
    <col min="2636" max="2636" width="1" style="320" customWidth="1"/>
    <col min="2637" max="2637" width="8" style="320"/>
    <col min="2638" max="2638" width="1" style="320" customWidth="1"/>
    <col min="2639" max="2639" width="8" style="320"/>
    <col min="2640" max="2640" width="1" style="320" customWidth="1"/>
    <col min="2641" max="2641" width="8" style="320"/>
    <col min="2642" max="2642" width="1" style="320" customWidth="1"/>
    <col min="2643" max="2643" width="8" style="320"/>
    <col min="2644" max="2644" width="1" style="320" customWidth="1"/>
    <col min="2645" max="2645" width="8" style="320"/>
    <col min="2646" max="2646" width="1" style="320" customWidth="1"/>
    <col min="2647" max="2647" width="8" style="320"/>
    <col min="2648" max="2648" width="1" style="320" customWidth="1"/>
    <col min="2649" max="2649" width="8" style="320"/>
    <col min="2650" max="2650" width="1" style="320" customWidth="1"/>
    <col min="2651" max="2651" width="8" style="320"/>
    <col min="2652" max="2652" width="1" style="320" customWidth="1"/>
    <col min="2653" max="2653" width="8" style="320"/>
    <col min="2654" max="2654" width="1" style="320" customWidth="1"/>
    <col min="2655" max="2655" width="8" style="320"/>
    <col min="2656" max="2656" width="1" style="320" customWidth="1"/>
    <col min="2657" max="2657" width="8" style="320"/>
    <col min="2658" max="2658" width="1" style="320" customWidth="1"/>
    <col min="2659" max="2659" width="8" style="320"/>
    <col min="2660" max="2660" width="1" style="320" customWidth="1"/>
    <col min="2661" max="2661" width="8" style="320"/>
    <col min="2662" max="2662" width="1" style="320" customWidth="1"/>
    <col min="2663" max="2663" width="8" style="320"/>
    <col min="2664" max="2664" width="1" style="320" customWidth="1"/>
    <col min="2665" max="2816" width="8" style="320"/>
    <col min="2817" max="2818" width="0" style="320" hidden="1" customWidth="1"/>
    <col min="2819" max="2819" width="7.140625" style="320" customWidth="1"/>
    <col min="2820" max="2820" width="32.42578125" style="320" customWidth="1"/>
    <col min="2821" max="2821" width="11.5703125" style="320" customWidth="1"/>
    <col min="2822" max="2822" width="6.5703125" style="320" customWidth="1"/>
    <col min="2823" max="2823" width="1.5703125" style="320" customWidth="1"/>
    <col min="2824" max="2824" width="6" style="320" customWidth="1"/>
    <col min="2825" max="2825" width="1.5703125" style="320" customWidth="1"/>
    <col min="2826" max="2826" width="6.140625" style="320" customWidth="1"/>
    <col min="2827" max="2827" width="1.5703125" style="320" customWidth="1"/>
    <col min="2828" max="2828" width="6.140625" style="320" customWidth="1"/>
    <col min="2829" max="2829" width="1.5703125" style="320" customWidth="1"/>
    <col min="2830" max="2830" width="6.140625" style="320" customWidth="1"/>
    <col min="2831" max="2831" width="1.5703125" style="320" customWidth="1"/>
    <col min="2832" max="2832" width="6" style="320" customWidth="1"/>
    <col min="2833" max="2833" width="1.5703125" style="320" customWidth="1"/>
    <col min="2834" max="2834" width="6" style="320" customWidth="1"/>
    <col min="2835" max="2835" width="1.5703125" style="320" customWidth="1"/>
    <col min="2836" max="2836" width="6" style="320" customWidth="1"/>
    <col min="2837" max="2837" width="1.5703125" style="320" customWidth="1"/>
    <col min="2838" max="2838" width="6" style="320" customWidth="1"/>
    <col min="2839" max="2839" width="1.5703125" style="320" customWidth="1"/>
    <col min="2840" max="2840" width="6" style="320" customWidth="1"/>
    <col min="2841" max="2841" width="1.5703125" style="320" customWidth="1"/>
    <col min="2842" max="2842" width="6" style="320" customWidth="1"/>
    <col min="2843" max="2843" width="1.5703125" style="320" customWidth="1"/>
    <col min="2844" max="2844" width="6" style="320" customWidth="1"/>
    <col min="2845" max="2845" width="1.5703125" style="320" customWidth="1"/>
    <col min="2846" max="2846" width="6" style="320" customWidth="1"/>
    <col min="2847" max="2847" width="1.5703125" style="320" customWidth="1"/>
    <col min="2848" max="2848" width="6" style="320" customWidth="1"/>
    <col min="2849" max="2849" width="1.5703125" style="320" customWidth="1"/>
    <col min="2850" max="2850" width="6" style="320" customWidth="1"/>
    <col min="2851" max="2851" width="1.5703125" style="320" customWidth="1"/>
    <col min="2852" max="2852" width="6" style="320" customWidth="1"/>
    <col min="2853" max="2853" width="1.5703125" style="320" customWidth="1"/>
    <col min="2854" max="2854" width="6" style="320" customWidth="1"/>
    <col min="2855" max="2855" width="1.5703125" style="320" customWidth="1"/>
    <col min="2856" max="2856" width="6" style="320" customWidth="1"/>
    <col min="2857" max="2857" width="1.5703125" style="320" customWidth="1"/>
    <col min="2858" max="2858" width="6" style="320" customWidth="1"/>
    <col min="2859" max="2859" width="1.5703125" style="320" customWidth="1"/>
    <col min="2860" max="2860" width="6" style="320" customWidth="1"/>
    <col min="2861" max="2861" width="1.5703125" style="320" customWidth="1"/>
    <col min="2862" max="2862" width="6" style="320" customWidth="1"/>
    <col min="2863" max="2863" width="1.5703125" style="320" customWidth="1"/>
    <col min="2864" max="2864" width="6" style="320" customWidth="1"/>
    <col min="2865" max="2865" width="1.5703125" style="320" customWidth="1"/>
    <col min="2866" max="2866" width="8" style="320" customWidth="1"/>
    <col min="2867" max="2867" width="1.5703125" style="320" customWidth="1"/>
    <col min="2868" max="2868" width="6" style="320" customWidth="1"/>
    <col min="2869" max="2870" width="1.5703125" style="320" customWidth="1"/>
    <col min="2871" max="2871" width="3.85546875" style="320" customWidth="1"/>
    <col min="2872" max="2872" width="5.42578125" style="320" customWidth="1"/>
    <col min="2873" max="2873" width="18" style="320" customWidth="1"/>
    <col min="2874" max="2874" width="8" style="320"/>
    <col min="2875" max="2875" width="5.140625" style="320" customWidth="1"/>
    <col min="2876" max="2876" width="1" style="320" customWidth="1"/>
    <col min="2877" max="2877" width="8" style="320"/>
    <col min="2878" max="2878" width="1" style="320" customWidth="1"/>
    <col min="2879" max="2879" width="8" style="320"/>
    <col min="2880" max="2880" width="1" style="320" customWidth="1"/>
    <col min="2881" max="2881" width="8" style="320"/>
    <col min="2882" max="2882" width="1" style="320" customWidth="1"/>
    <col min="2883" max="2883" width="8" style="320"/>
    <col min="2884" max="2884" width="1" style="320" customWidth="1"/>
    <col min="2885" max="2885" width="8" style="320"/>
    <col min="2886" max="2886" width="1" style="320" customWidth="1"/>
    <col min="2887" max="2887" width="8" style="320"/>
    <col min="2888" max="2888" width="1" style="320" customWidth="1"/>
    <col min="2889" max="2889" width="8" style="320"/>
    <col min="2890" max="2890" width="1" style="320" customWidth="1"/>
    <col min="2891" max="2891" width="8" style="320"/>
    <col min="2892" max="2892" width="1" style="320" customWidth="1"/>
    <col min="2893" max="2893" width="8" style="320"/>
    <col min="2894" max="2894" width="1" style="320" customWidth="1"/>
    <col min="2895" max="2895" width="8" style="320"/>
    <col min="2896" max="2896" width="1" style="320" customWidth="1"/>
    <col min="2897" max="2897" width="8" style="320"/>
    <col min="2898" max="2898" width="1" style="320" customWidth="1"/>
    <col min="2899" max="2899" width="8" style="320"/>
    <col min="2900" max="2900" width="1" style="320" customWidth="1"/>
    <col min="2901" max="2901" width="8" style="320"/>
    <col min="2902" max="2902" width="1" style="320" customWidth="1"/>
    <col min="2903" max="2903" width="8" style="320"/>
    <col min="2904" max="2904" width="1" style="320" customWidth="1"/>
    <col min="2905" max="2905" width="8" style="320"/>
    <col min="2906" max="2906" width="1" style="320" customWidth="1"/>
    <col min="2907" max="2907" width="8" style="320"/>
    <col min="2908" max="2908" width="1" style="320" customWidth="1"/>
    <col min="2909" max="2909" width="8" style="320"/>
    <col min="2910" max="2910" width="1" style="320" customWidth="1"/>
    <col min="2911" max="2911" width="8" style="320"/>
    <col min="2912" max="2912" width="1" style="320" customWidth="1"/>
    <col min="2913" max="2913" width="8" style="320"/>
    <col min="2914" max="2914" width="1" style="320" customWidth="1"/>
    <col min="2915" max="2915" width="8" style="320"/>
    <col min="2916" max="2916" width="1" style="320" customWidth="1"/>
    <col min="2917" max="2917" width="8" style="320"/>
    <col min="2918" max="2918" width="1" style="320" customWidth="1"/>
    <col min="2919" max="2919" width="8" style="320"/>
    <col min="2920" max="2920" width="1" style="320" customWidth="1"/>
    <col min="2921" max="3072" width="8" style="320"/>
    <col min="3073" max="3074" width="0" style="320" hidden="1" customWidth="1"/>
    <col min="3075" max="3075" width="7.140625" style="320" customWidth="1"/>
    <col min="3076" max="3076" width="32.42578125" style="320" customWidth="1"/>
    <col min="3077" max="3077" width="11.5703125" style="320" customWidth="1"/>
    <col min="3078" max="3078" width="6.5703125" style="320" customWidth="1"/>
    <col min="3079" max="3079" width="1.5703125" style="320" customWidth="1"/>
    <col min="3080" max="3080" width="6" style="320" customWidth="1"/>
    <col min="3081" max="3081" width="1.5703125" style="320" customWidth="1"/>
    <col min="3082" max="3082" width="6.140625" style="320" customWidth="1"/>
    <col min="3083" max="3083" width="1.5703125" style="320" customWidth="1"/>
    <col min="3084" max="3084" width="6.140625" style="320" customWidth="1"/>
    <col min="3085" max="3085" width="1.5703125" style="320" customWidth="1"/>
    <col min="3086" max="3086" width="6.140625" style="320" customWidth="1"/>
    <col min="3087" max="3087" width="1.5703125" style="320" customWidth="1"/>
    <col min="3088" max="3088" width="6" style="320" customWidth="1"/>
    <col min="3089" max="3089" width="1.5703125" style="320" customWidth="1"/>
    <col min="3090" max="3090" width="6" style="320" customWidth="1"/>
    <col min="3091" max="3091" width="1.5703125" style="320" customWidth="1"/>
    <col min="3092" max="3092" width="6" style="320" customWidth="1"/>
    <col min="3093" max="3093" width="1.5703125" style="320" customWidth="1"/>
    <col min="3094" max="3094" width="6" style="320" customWidth="1"/>
    <col min="3095" max="3095" width="1.5703125" style="320" customWidth="1"/>
    <col min="3096" max="3096" width="6" style="320" customWidth="1"/>
    <col min="3097" max="3097" width="1.5703125" style="320" customWidth="1"/>
    <col min="3098" max="3098" width="6" style="320" customWidth="1"/>
    <col min="3099" max="3099" width="1.5703125" style="320" customWidth="1"/>
    <col min="3100" max="3100" width="6" style="320" customWidth="1"/>
    <col min="3101" max="3101" width="1.5703125" style="320" customWidth="1"/>
    <col min="3102" max="3102" width="6" style="320" customWidth="1"/>
    <col min="3103" max="3103" width="1.5703125" style="320" customWidth="1"/>
    <col min="3104" max="3104" width="6" style="320" customWidth="1"/>
    <col min="3105" max="3105" width="1.5703125" style="320" customWidth="1"/>
    <col min="3106" max="3106" width="6" style="320" customWidth="1"/>
    <col min="3107" max="3107" width="1.5703125" style="320" customWidth="1"/>
    <col min="3108" max="3108" width="6" style="320" customWidth="1"/>
    <col min="3109" max="3109" width="1.5703125" style="320" customWidth="1"/>
    <col min="3110" max="3110" width="6" style="320" customWidth="1"/>
    <col min="3111" max="3111" width="1.5703125" style="320" customWidth="1"/>
    <col min="3112" max="3112" width="6" style="320" customWidth="1"/>
    <col min="3113" max="3113" width="1.5703125" style="320" customWidth="1"/>
    <col min="3114" max="3114" width="6" style="320" customWidth="1"/>
    <col min="3115" max="3115" width="1.5703125" style="320" customWidth="1"/>
    <col min="3116" max="3116" width="6" style="320" customWidth="1"/>
    <col min="3117" max="3117" width="1.5703125" style="320" customWidth="1"/>
    <col min="3118" max="3118" width="6" style="320" customWidth="1"/>
    <col min="3119" max="3119" width="1.5703125" style="320" customWidth="1"/>
    <col min="3120" max="3120" width="6" style="320" customWidth="1"/>
    <col min="3121" max="3121" width="1.5703125" style="320" customWidth="1"/>
    <col min="3122" max="3122" width="8" style="320" customWidth="1"/>
    <col min="3123" max="3123" width="1.5703125" style="320" customWidth="1"/>
    <col min="3124" max="3124" width="6" style="320" customWidth="1"/>
    <col min="3125" max="3126" width="1.5703125" style="320" customWidth="1"/>
    <col min="3127" max="3127" width="3.85546875" style="320" customWidth="1"/>
    <col min="3128" max="3128" width="5.42578125" style="320" customWidth="1"/>
    <col min="3129" max="3129" width="18" style="320" customWidth="1"/>
    <col min="3130" max="3130" width="8" style="320"/>
    <col min="3131" max="3131" width="5.140625" style="320" customWidth="1"/>
    <col min="3132" max="3132" width="1" style="320" customWidth="1"/>
    <col min="3133" max="3133" width="8" style="320"/>
    <col min="3134" max="3134" width="1" style="320" customWidth="1"/>
    <col min="3135" max="3135" width="8" style="320"/>
    <col min="3136" max="3136" width="1" style="320" customWidth="1"/>
    <col min="3137" max="3137" width="8" style="320"/>
    <col min="3138" max="3138" width="1" style="320" customWidth="1"/>
    <col min="3139" max="3139" width="8" style="320"/>
    <col min="3140" max="3140" width="1" style="320" customWidth="1"/>
    <col min="3141" max="3141" width="8" style="320"/>
    <col min="3142" max="3142" width="1" style="320" customWidth="1"/>
    <col min="3143" max="3143" width="8" style="320"/>
    <col min="3144" max="3144" width="1" style="320" customWidth="1"/>
    <col min="3145" max="3145" width="8" style="320"/>
    <col min="3146" max="3146" width="1" style="320" customWidth="1"/>
    <col min="3147" max="3147" width="8" style="320"/>
    <col min="3148" max="3148" width="1" style="320" customWidth="1"/>
    <col min="3149" max="3149" width="8" style="320"/>
    <col min="3150" max="3150" width="1" style="320" customWidth="1"/>
    <col min="3151" max="3151" width="8" style="320"/>
    <col min="3152" max="3152" width="1" style="320" customWidth="1"/>
    <col min="3153" max="3153" width="8" style="320"/>
    <col min="3154" max="3154" width="1" style="320" customWidth="1"/>
    <col min="3155" max="3155" width="8" style="320"/>
    <col min="3156" max="3156" width="1" style="320" customWidth="1"/>
    <col min="3157" max="3157" width="8" style="320"/>
    <col min="3158" max="3158" width="1" style="320" customWidth="1"/>
    <col min="3159" max="3159" width="8" style="320"/>
    <col min="3160" max="3160" width="1" style="320" customWidth="1"/>
    <col min="3161" max="3161" width="8" style="320"/>
    <col min="3162" max="3162" width="1" style="320" customWidth="1"/>
    <col min="3163" max="3163" width="8" style="320"/>
    <col min="3164" max="3164" width="1" style="320" customWidth="1"/>
    <col min="3165" max="3165" width="8" style="320"/>
    <col min="3166" max="3166" width="1" style="320" customWidth="1"/>
    <col min="3167" max="3167" width="8" style="320"/>
    <col min="3168" max="3168" width="1" style="320" customWidth="1"/>
    <col min="3169" max="3169" width="8" style="320"/>
    <col min="3170" max="3170" width="1" style="320" customWidth="1"/>
    <col min="3171" max="3171" width="8" style="320"/>
    <col min="3172" max="3172" width="1" style="320" customWidth="1"/>
    <col min="3173" max="3173" width="8" style="320"/>
    <col min="3174" max="3174" width="1" style="320" customWidth="1"/>
    <col min="3175" max="3175" width="8" style="320"/>
    <col min="3176" max="3176" width="1" style="320" customWidth="1"/>
    <col min="3177" max="3328" width="8" style="320"/>
    <col min="3329" max="3330" width="0" style="320" hidden="1" customWidth="1"/>
    <col min="3331" max="3331" width="7.140625" style="320" customWidth="1"/>
    <col min="3332" max="3332" width="32.42578125" style="320" customWidth="1"/>
    <col min="3333" max="3333" width="11.5703125" style="320" customWidth="1"/>
    <col min="3334" max="3334" width="6.5703125" style="320" customWidth="1"/>
    <col min="3335" max="3335" width="1.5703125" style="320" customWidth="1"/>
    <col min="3336" max="3336" width="6" style="320" customWidth="1"/>
    <col min="3337" max="3337" width="1.5703125" style="320" customWidth="1"/>
    <col min="3338" max="3338" width="6.140625" style="320" customWidth="1"/>
    <col min="3339" max="3339" width="1.5703125" style="320" customWidth="1"/>
    <col min="3340" max="3340" width="6.140625" style="320" customWidth="1"/>
    <col min="3341" max="3341" width="1.5703125" style="320" customWidth="1"/>
    <col min="3342" max="3342" width="6.140625" style="320" customWidth="1"/>
    <col min="3343" max="3343" width="1.5703125" style="320" customWidth="1"/>
    <col min="3344" max="3344" width="6" style="320" customWidth="1"/>
    <col min="3345" max="3345" width="1.5703125" style="320" customWidth="1"/>
    <col min="3346" max="3346" width="6" style="320" customWidth="1"/>
    <col min="3347" max="3347" width="1.5703125" style="320" customWidth="1"/>
    <col min="3348" max="3348" width="6" style="320" customWidth="1"/>
    <col min="3349" max="3349" width="1.5703125" style="320" customWidth="1"/>
    <col min="3350" max="3350" width="6" style="320" customWidth="1"/>
    <col min="3351" max="3351" width="1.5703125" style="320" customWidth="1"/>
    <col min="3352" max="3352" width="6" style="320" customWidth="1"/>
    <col min="3353" max="3353" width="1.5703125" style="320" customWidth="1"/>
    <col min="3354" max="3354" width="6" style="320" customWidth="1"/>
    <col min="3355" max="3355" width="1.5703125" style="320" customWidth="1"/>
    <col min="3356" max="3356" width="6" style="320" customWidth="1"/>
    <col min="3357" max="3357" width="1.5703125" style="320" customWidth="1"/>
    <col min="3358" max="3358" width="6" style="320" customWidth="1"/>
    <col min="3359" max="3359" width="1.5703125" style="320" customWidth="1"/>
    <col min="3360" max="3360" width="6" style="320" customWidth="1"/>
    <col min="3361" max="3361" width="1.5703125" style="320" customWidth="1"/>
    <col min="3362" max="3362" width="6" style="320" customWidth="1"/>
    <col min="3363" max="3363" width="1.5703125" style="320" customWidth="1"/>
    <col min="3364" max="3364" width="6" style="320" customWidth="1"/>
    <col min="3365" max="3365" width="1.5703125" style="320" customWidth="1"/>
    <col min="3366" max="3366" width="6" style="320" customWidth="1"/>
    <col min="3367" max="3367" width="1.5703125" style="320" customWidth="1"/>
    <col min="3368" max="3368" width="6" style="320" customWidth="1"/>
    <col min="3369" max="3369" width="1.5703125" style="320" customWidth="1"/>
    <col min="3370" max="3370" width="6" style="320" customWidth="1"/>
    <col min="3371" max="3371" width="1.5703125" style="320" customWidth="1"/>
    <col min="3372" max="3372" width="6" style="320" customWidth="1"/>
    <col min="3373" max="3373" width="1.5703125" style="320" customWidth="1"/>
    <col min="3374" max="3374" width="6" style="320" customWidth="1"/>
    <col min="3375" max="3375" width="1.5703125" style="320" customWidth="1"/>
    <col min="3376" max="3376" width="6" style="320" customWidth="1"/>
    <col min="3377" max="3377" width="1.5703125" style="320" customWidth="1"/>
    <col min="3378" max="3378" width="8" style="320" customWidth="1"/>
    <col min="3379" max="3379" width="1.5703125" style="320" customWidth="1"/>
    <col min="3380" max="3380" width="6" style="320" customWidth="1"/>
    <col min="3381" max="3382" width="1.5703125" style="320" customWidth="1"/>
    <col min="3383" max="3383" width="3.85546875" style="320" customWidth="1"/>
    <col min="3384" max="3384" width="5.42578125" style="320" customWidth="1"/>
    <col min="3385" max="3385" width="18" style="320" customWidth="1"/>
    <col min="3386" max="3386" width="8" style="320"/>
    <col min="3387" max="3387" width="5.140625" style="320" customWidth="1"/>
    <col min="3388" max="3388" width="1" style="320" customWidth="1"/>
    <col min="3389" max="3389" width="8" style="320"/>
    <col min="3390" max="3390" width="1" style="320" customWidth="1"/>
    <col min="3391" max="3391" width="8" style="320"/>
    <col min="3392" max="3392" width="1" style="320" customWidth="1"/>
    <col min="3393" max="3393" width="8" style="320"/>
    <col min="3394" max="3394" width="1" style="320" customWidth="1"/>
    <col min="3395" max="3395" width="8" style="320"/>
    <col min="3396" max="3396" width="1" style="320" customWidth="1"/>
    <col min="3397" max="3397" width="8" style="320"/>
    <col min="3398" max="3398" width="1" style="320" customWidth="1"/>
    <col min="3399" max="3399" width="8" style="320"/>
    <col min="3400" max="3400" width="1" style="320" customWidth="1"/>
    <col min="3401" max="3401" width="8" style="320"/>
    <col min="3402" max="3402" width="1" style="320" customWidth="1"/>
    <col min="3403" max="3403" width="8" style="320"/>
    <col min="3404" max="3404" width="1" style="320" customWidth="1"/>
    <col min="3405" max="3405" width="8" style="320"/>
    <col min="3406" max="3406" width="1" style="320" customWidth="1"/>
    <col min="3407" max="3407" width="8" style="320"/>
    <col min="3408" max="3408" width="1" style="320" customWidth="1"/>
    <col min="3409" max="3409" width="8" style="320"/>
    <col min="3410" max="3410" width="1" style="320" customWidth="1"/>
    <col min="3411" max="3411" width="8" style="320"/>
    <col min="3412" max="3412" width="1" style="320" customWidth="1"/>
    <col min="3413" max="3413" width="8" style="320"/>
    <col min="3414" max="3414" width="1" style="320" customWidth="1"/>
    <col min="3415" max="3415" width="8" style="320"/>
    <col min="3416" max="3416" width="1" style="320" customWidth="1"/>
    <col min="3417" max="3417" width="8" style="320"/>
    <col min="3418" max="3418" width="1" style="320" customWidth="1"/>
    <col min="3419" max="3419" width="8" style="320"/>
    <col min="3420" max="3420" width="1" style="320" customWidth="1"/>
    <col min="3421" max="3421" width="8" style="320"/>
    <col min="3422" max="3422" width="1" style="320" customWidth="1"/>
    <col min="3423" max="3423" width="8" style="320"/>
    <col min="3424" max="3424" width="1" style="320" customWidth="1"/>
    <col min="3425" max="3425" width="8" style="320"/>
    <col min="3426" max="3426" width="1" style="320" customWidth="1"/>
    <col min="3427" max="3427" width="8" style="320"/>
    <col min="3428" max="3428" width="1" style="320" customWidth="1"/>
    <col min="3429" max="3429" width="8" style="320"/>
    <col min="3430" max="3430" width="1" style="320" customWidth="1"/>
    <col min="3431" max="3431" width="8" style="320"/>
    <col min="3432" max="3432" width="1" style="320" customWidth="1"/>
    <col min="3433" max="3584" width="8" style="320"/>
    <col min="3585" max="3586" width="0" style="320" hidden="1" customWidth="1"/>
    <col min="3587" max="3587" width="7.140625" style="320" customWidth="1"/>
    <col min="3588" max="3588" width="32.42578125" style="320" customWidth="1"/>
    <col min="3589" max="3589" width="11.5703125" style="320" customWidth="1"/>
    <col min="3590" max="3590" width="6.5703125" style="320" customWidth="1"/>
    <col min="3591" max="3591" width="1.5703125" style="320" customWidth="1"/>
    <col min="3592" max="3592" width="6" style="320" customWidth="1"/>
    <col min="3593" max="3593" width="1.5703125" style="320" customWidth="1"/>
    <col min="3594" max="3594" width="6.140625" style="320" customWidth="1"/>
    <col min="3595" max="3595" width="1.5703125" style="320" customWidth="1"/>
    <col min="3596" max="3596" width="6.140625" style="320" customWidth="1"/>
    <col min="3597" max="3597" width="1.5703125" style="320" customWidth="1"/>
    <col min="3598" max="3598" width="6.140625" style="320" customWidth="1"/>
    <col min="3599" max="3599" width="1.5703125" style="320" customWidth="1"/>
    <col min="3600" max="3600" width="6" style="320" customWidth="1"/>
    <col min="3601" max="3601" width="1.5703125" style="320" customWidth="1"/>
    <col min="3602" max="3602" width="6" style="320" customWidth="1"/>
    <col min="3603" max="3603" width="1.5703125" style="320" customWidth="1"/>
    <col min="3604" max="3604" width="6" style="320" customWidth="1"/>
    <col min="3605" max="3605" width="1.5703125" style="320" customWidth="1"/>
    <col min="3606" max="3606" width="6" style="320" customWidth="1"/>
    <col min="3607" max="3607" width="1.5703125" style="320" customWidth="1"/>
    <col min="3608" max="3608" width="6" style="320" customWidth="1"/>
    <col min="3609" max="3609" width="1.5703125" style="320" customWidth="1"/>
    <col min="3610" max="3610" width="6" style="320" customWidth="1"/>
    <col min="3611" max="3611" width="1.5703125" style="320" customWidth="1"/>
    <col min="3612" max="3612" width="6" style="320" customWidth="1"/>
    <col min="3613" max="3613" width="1.5703125" style="320" customWidth="1"/>
    <col min="3614" max="3614" width="6" style="320" customWidth="1"/>
    <col min="3615" max="3615" width="1.5703125" style="320" customWidth="1"/>
    <col min="3616" max="3616" width="6" style="320" customWidth="1"/>
    <col min="3617" max="3617" width="1.5703125" style="320" customWidth="1"/>
    <col min="3618" max="3618" width="6" style="320" customWidth="1"/>
    <col min="3619" max="3619" width="1.5703125" style="320" customWidth="1"/>
    <col min="3620" max="3620" width="6" style="320" customWidth="1"/>
    <col min="3621" max="3621" width="1.5703125" style="320" customWidth="1"/>
    <col min="3622" max="3622" width="6" style="320" customWidth="1"/>
    <col min="3623" max="3623" width="1.5703125" style="320" customWidth="1"/>
    <col min="3624" max="3624" width="6" style="320" customWidth="1"/>
    <col min="3625" max="3625" width="1.5703125" style="320" customWidth="1"/>
    <col min="3626" max="3626" width="6" style="320" customWidth="1"/>
    <col min="3627" max="3627" width="1.5703125" style="320" customWidth="1"/>
    <col min="3628" max="3628" width="6" style="320" customWidth="1"/>
    <col min="3629" max="3629" width="1.5703125" style="320" customWidth="1"/>
    <col min="3630" max="3630" width="6" style="320" customWidth="1"/>
    <col min="3631" max="3631" width="1.5703125" style="320" customWidth="1"/>
    <col min="3632" max="3632" width="6" style="320" customWidth="1"/>
    <col min="3633" max="3633" width="1.5703125" style="320" customWidth="1"/>
    <col min="3634" max="3634" width="8" style="320" customWidth="1"/>
    <col min="3635" max="3635" width="1.5703125" style="320" customWidth="1"/>
    <col min="3636" max="3636" width="6" style="320" customWidth="1"/>
    <col min="3637" max="3638" width="1.5703125" style="320" customWidth="1"/>
    <col min="3639" max="3639" width="3.85546875" style="320" customWidth="1"/>
    <col min="3640" max="3640" width="5.42578125" style="320" customWidth="1"/>
    <col min="3641" max="3641" width="18" style="320" customWidth="1"/>
    <col min="3642" max="3642" width="8" style="320"/>
    <col min="3643" max="3643" width="5.140625" style="320" customWidth="1"/>
    <col min="3644" max="3644" width="1" style="320" customWidth="1"/>
    <col min="3645" max="3645" width="8" style="320"/>
    <col min="3646" max="3646" width="1" style="320" customWidth="1"/>
    <col min="3647" max="3647" width="8" style="320"/>
    <col min="3648" max="3648" width="1" style="320" customWidth="1"/>
    <col min="3649" max="3649" width="8" style="320"/>
    <col min="3650" max="3650" width="1" style="320" customWidth="1"/>
    <col min="3651" max="3651" width="8" style="320"/>
    <col min="3652" max="3652" width="1" style="320" customWidth="1"/>
    <col min="3653" max="3653" width="8" style="320"/>
    <col min="3654" max="3654" width="1" style="320" customWidth="1"/>
    <col min="3655" max="3655" width="8" style="320"/>
    <col min="3656" max="3656" width="1" style="320" customWidth="1"/>
    <col min="3657" max="3657" width="8" style="320"/>
    <col min="3658" max="3658" width="1" style="320" customWidth="1"/>
    <col min="3659" max="3659" width="8" style="320"/>
    <col min="3660" max="3660" width="1" style="320" customWidth="1"/>
    <col min="3661" max="3661" width="8" style="320"/>
    <col min="3662" max="3662" width="1" style="320" customWidth="1"/>
    <col min="3663" max="3663" width="8" style="320"/>
    <col min="3664" max="3664" width="1" style="320" customWidth="1"/>
    <col min="3665" max="3665" width="8" style="320"/>
    <col min="3666" max="3666" width="1" style="320" customWidth="1"/>
    <col min="3667" max="3667" width="8" style="320"/>
    <col min="3668" max="3668" width="1" style="320" customWidth="1"/>
    <col min="3669" max="3669" width="8" style="320"/>
    <col min="3670" max="3670" width="1" style="320" customWidth="1"/>
    <col min="3671" max="3671" width="8" style="320"/>
    <col min="3672" max="3672" width="1" style="320" customWidth="1"/>
    <col min="3673" max="3673" width="8" style="320"/>
    <col min="3674" max="3674" width="1" style="320" customWidth="1"/>
    <col min="3675" max="3675" width="8" style="320"/>
    <col min="3676" max="3676" width="1" style="320" customWidth="1"/>
    <col min="3677" max="3677" width="8" style="320"/>
    <col min="3678" max="3678" width="1" style="320" customWidth="1"/>
    <col min="3679" max="3679" width="8" style="320"/>
    <col min="3680" max="3680" width="1" style="320" customWidth="1"/>
    <col min="3681" max="3681" width="8" style="320"/>
    <col min="3682" max="3682" width="1" style="320" customWidth="1"/>
    <col min="3683" max="3683" width="8" style="320"/>
    <col min="3684" max="3684" width="1" style="320" customWidth="1"/>
    <col min="3685" max="3685" width="8" style="320"/>
    <col min="3686" max="3686" width="1" style="320" customWidth="1"/>
    <col min="3687" max="3687" width="8" style="320"/>
    <col min="3688" max="3688" width="1" style="320" customWidth="1"/>
    <col min="3689" max="3840" width="8" style="320"/>
    <col min="3841" max="3842" width="0" style="320" hidden="1" customWidth="1"/>
    <col min="3843" max="3843" width="7.140625" style="320" customWidth="1"/>
    <col min="3844" max="3844" width="32.42578125" style="320" customWidth="1"/>
    <col min="3845" max="3845" width="11.5703125" style="320" customWidth="1"/>
    <col min="3846" max="3846" width="6.5703125" style="320" customWidth="1"/>
    <col min="3847" max="3847" width="1.5703125" style="320" customWidth="1"/>
    <col min="3848" max="3848" width="6" style="320" customWidth="1"/>
    <col min="3849" max="3849" width="1.5703125" style="320" customWidth="1"/>
    <col min="3850" max="3850" width="6.140625" style="320" customWidth="1"/>
    <col min="3851" max="3851" width="1.5703125" style="320" customWidth="1"/>
    <col min="3852" max="3852" width="6.140625" style="320" customWidth="1"/>
    <col min="3853" max="3853" width="1.5703125" style="320" customWidth="1"/>
    <col min="3854" max="3854" width="6.140625" style="320" customWidth="1"/>
    <col min="3855" max="3855" width="1.5703125" style="320" customWidth="1"/>
    <col min="3856" max="3856" width="6" style="320" customWidth="1"/>
    <col min="3857" max="3857" width="1.5703125" style="320" customWidth="1"/>
    <col min="3858" max="3858" width="6" style="320" customWidth="1"/>
    <col min="3859" max="3859" width="1.5703125" style="320" customWidth="1"/>
    <col min="3860" max="3860" width="6" style="320" customWidth="1"/>
    <col min="3861" max="3861" width="1.5703125" style="320" customWidth="1"/>
    <col min="3862" max="3862" width="6" style="320" customWidth="1"/>
    <col min="3863" max="3863" width="1.5703125" style="320" customWidth="1"/>
    <col min="3864" max="3864" width="6" style="320" customWidth="1"/>
    <col min="3865" max="3865" width="1.5703125" style="320" customWidth="1"/>
    <col min="3866" max="3866" width="6" style="320" customWidth="1"/>
    <col min="3867" max="3867" width="1.5703125" style="320" customWidth="1"/>
    <col min="3868" max="3868" width="6" style="320" customWidth="1"/>
    <col min="3869" max="3869" width="1.5703125" style="320" customWidth="1"/>
    <col min="3870" max="3870" width="6" style="320" customWidth="1"/>
    <col min="3871" max="3871" width="1.5703125" style="320" customWidth="1"/>
    <col min="3872" max="3872" width="6" style="320" customWidth="1"/>
    <col min="3873" max="3873" width="1.5703125" style="320" customWidth="1"/>
    <col min="3874" max="3874" width="6" style="320" customWidth="1"/>
    <col min="3875" max="3875" width="1.5703125" style="320" customWidth="1"/>
    <col min="3876" max="3876" width="6" style="320" customWidth="1"/>
    <col min="3877" max="3877" width="1.5703125" style="320" customWidth="1"/>
    <col min="3878" max="3878" width="6" style="320" customWidth="1"/>
    <col min="3879" max="3879" width="1.5703125" style="320" customWidth="1"/>
    <col min="3880" max="3880" width="6" style="320" customWidth="1"/>
    <col min="3881" max="3881" width="1.5703125" style="320" customWidth="1"/>
    <col min="3882" max="3882" width="6" style="320" customWidth="1"/>
    <col min="3883" max="3883" width="1.5703125" style="320" customWidth="1"/>
    <col min="3884" max="3884" width="6" style="320" customWidth="1"/>
    <col min="3885" max="3885" width="1.5703125" style="320" customWidth="1"/>
    <col min="3886" max="3886" width="6" style="320" customWidth="1"/>
    <col min="3887" max="3887" width="1.5703125" style="320" customWidth="1"/>
    <col min="3888" max="3888" width="6" style="320" customWidth="1"/>
    <col min="3889" max="3889" width="1.5703125" style="320" customWidth="1"/>
    <col min="3890" max="3890" width="8" style="320" customWidth="1"/>
    <col min="3891" max="3891" width="1.5703125" style="320" customWidth="1"/>
    <col min="3892" max="3892" width="6" style="320" customWidth="1"/>
    <col min="3893" max="3894" width="1.5703125" style="320" customWidth="1"/>
    <col min="3895" max="3895" width="3.85546875" style="320" customWidth="1"/>
    <col min="3896" max="3896" width="5.42578125" style="320" customWidth="1"/>
    <col min="3897" max="3897" width="18" style="320" customWidth="1"/>
    <col min="3898" max="3898" width="8" style="320"/>
    <col min="3899" max="3899" width="5.140625" style="320" customWidth="1"/>
    <col min="3900" max="3900" width="1" style="320" customWidth="1"/>
    <col min="3901" max="3901" width="8" style="320"/>
    <col min="3902" max="3902" width="1" style="320" customWidth="1"/>
    <col min="3903" max="3903" width="8" style="320"/>
    <col min="3904" max="3904" width="1" style="320" customWidth="1"/>
    <col min="3905" max="3905" width="8" style="320"/>
    <col min="3906" max="3906" width="1" style="320" customWidth="1"/>
    <col min="3907" max="3907" width="8" style="320"/>
    <col min="3908" max="3908" width="1" style="320" customWidth="1"/>
    <col min="3909" max="3909" width="8" style="320"/>
    <col min="3910" max="3910" width="1" style="320" customWidth="1"/>
    <col min="3911" max="3911" width="8" style="320"/>
    <col min="3912" max="3912" width="1" style="320" customWidth="1"/>
    <col min="3913" max="3913" width="8" style="320"/>
    <col min="3914" max="3914" width="1" style="320" customWidth="1"/>
    <col min="3915" max="3915" width="8" style="320"/>
    <col min="3916" max="3916" width="1" style="320" customWidth="1"/>
    <col min="3917" max="3917" width="8" style="320"/>
    <col min="3918" max="3918" width="1" style="320" customWidth="1"/>
    <col min="3919" max="3919" width="8" style="320"/>
    <col min="3920" max="3920" width="1" style="320" customWidth="1"/>
    <col min="3921" max="3921" width="8" style="320"/>
    <col min="3922" max="3922" width="1" style="320" customWidth="1"/>
    <col min="3923" max="3923" width="8" style="320"/>
    <col min="3924" max="3924" width="1" style="320" customWidth="1"/>
    <col min="3925" max="3925" width="8" style="320"/>
    <col min="3926" max="3926" width="1" style="320" customWidth="1"/>
    <col min="3927" max="3927" width="8" style="320"/>
    <col min="3928" max="3928" width="1" style="320" customWidth="1"/>
    <col min="3929" max="3929" width="8" style="320"/>
    <col min="3930" max="3930" width="1" style="320" customWidth="1"/>
    <col min="3931" max="3931" width="8" style="320"/>
    <col min="3932" max="3932" width="1" style="320" customWidth="1"/>
    <col min="3933" max="3933" width="8" style="320"/>
    <col min="3934" max="3934" width="1" style="320" customWidth="1"/>
    <col min="3935" max="3935" width="8" style="320"/>
    <col min="3936" max="3936" width="1" style="320" customWidth="1"/>
    <col min="3937" max="3937" width="8" style="320"/>
    <col min="3938" max="3938" width="1" style="320" customWidth="1"/>
    <col min="3939" max="3939" width="8" style="320"/>
    <col min="3940" max="3940" width="1" style="320" customWidth="1"/>
    <col min="3941" max="3941" width="8" style="320"/>
    <col min="3942" max="3942" width="1" style="320" customWidth="1"/>
    <col min="3943" max="3943" width="8" style="320"/>
    <col min="3944" max="3944" width="1" style="320" customWidth="1"/>
    <col min="3945" max="4096" width="8" style="320"/>
    <col min="4097" max="4098" width="0" style="320" hidden="1" customWidth="1"/>
    <col min="4099" max="4099" width="7.140625" style="320" customWidth="1"/>
    <col min="4100" max="4100" width="32.42578125" style="320" customWidth="1"/>
    <col min="4101" max="4101" width="11.5703125" style="320" customWidth="1"/>
    <col min="4102" max="4102" width="6.5703125" style="320" customWidth="1"/>
    <col min="4103" max="4103" width="1.5703125" style="320" customWidth="1"/>
    <col min="4104" max="4104" width="6" style="320" customWidth="1"/>
    <col min="4105" max="4105" width="1.5703125" style="320" customWidth="1"/>
    <col min="4106" max="4106" width="6.140625" style="320" customWidth="1"/>
    <col min="4107" max="4107" width="1.5703125" style="320" customWidth="1"/>
    <col min="4108" max="4108" width="6.140625" style="320" customWidth="1"/>
    <col min="4109" max="4109" width="1.5703125" style="320" customWidth="1"/>
    <col min="4110" max="4110" width="6.140625" style="320" customWidth="1"/>
    <col min="4111" max="4111" width="1.5703125" style="320" customWidth="1"/>
    <col min="4112" max="4112" width="6" style="320" customWidth="1"/>
    <col min="4113" max="4113" width="1.5703125" style="320" customWidth="1"/>
    <col min="4114" max="4114" width="6" style="320" customWidth="1"/>
    <col min="4115" max="4115" width="1.5703125" style="320" customWidth="1"/>
    <col min="4116" max="4116" width="6" style="320" customWidth="1"/>
    <col min="4117" max="4117" width="1.5703125" style="320" customWidth="1"/>
    <col min="4118" max="4118" width="6" style="320" customWidth="1"/>
    <col min="4119" max="4119" width="1.5703125" style="320" customWidth="1"/>
    <col min="4120" max="4120" width="6" style="320" customWidth="1"/>
    <col min="4121" max="4121" width="1.5703125" style="320" customWidth="1"/>
    <col min="4122" max="4122" width="6" style="320" customWidth="1"/>
    <col min="4123" max="4123" width="1.5703125" style="320" customWidth="1"/>
    <col min="4124" max="4124" width="6" style="320" customWidth="1"/>
    <col min="4125" max="4125" width="1.5703125" style="320" customWidth="1"/>
    <col min="4126" max="4126" width="6" style="320" customWidth="1"/>
    <col min="4127" max="4127" width="1.5703125" style="320" customWidth="1"/>
    <col min="4128" max="4128" width="6" style="320" customWidth="1"/>
    <col min="4129" max="4129" width="1.5703125" style="320" customWidth="1"/>
    <col min="4130" max="4130" width="6" style="320" customWidth="1"/>
    <col min="4131" max="4131" width="1.5703125" style="320" customWidth="1"/>
    <col min="4132" max="4132" width="6" style="320" customWidth="1"/>
    <col min="4133" max="4133" width="1.5703125" style="320" customWidth="1"/>
    <col min="4134" max="4134" width="6" style="320" customWidth="1"/>
    <col min="4135" max="4135" width="1.5703125" style="320" customWidth="1"/>
    <col min="4136" max="4136" width="6" style="320" customWidth="1"/>
    <col min="4137" max="4137" width="1.5703125" style="320" customWidth="1"/>
    <col min="4138" max="4138" width="6" style="320" customWidth="1"/>
    <col min="4139" max="4139" width="1.5703125" style="320" customWidth="1"/>
    <col min="4140" max="4140" width="6" style="320" customWidth="1"/>
    <col min="4141" max="4141" width="1.5703125" style="320" customWidth="1"/>
    <col min="4142" max="4142" width="6" style="320" customWidth="1"/>
    <col min="4143" max="4143" width="1.5703125" style="320" customWidth="1"/>
    <col min="4144" max="4144" width="6" style="320" customWidth="1"/>
    <col min="4145" max="4145" width="1.5703125" style="320" customWidth="1"/>
    <col min="4146" max="4146" width="8" style="320" customWidth="1"/>
    <col min="4147" max="4147" width="1.5703125" style="320" customWidth="1"/>
    <col min="4148" max="4148" width="6" style="320" customWidth="1"/>
    <col min="4149" max="4150" width="1.5703125" style="320" customWidth="1"/>
    <col min="4151" max="4151" width="3.85546875" style="320" customWidth="1"/>
    <col min="4152" max="4152" width="5.42578125" style="320" customWidth="1"/>
    <col min="4153" max="4153" width="18" style="320" customWidth="1"/>
    <col min="4154" max="4154" width="8" style="320"/>
    <col min="4155" max="4155" width="5.140625" style="320" customWidth="1"/>
    <col min="4156" max="4156" width="1" style="320" customWidth="1"/>
    <col min="4157" max="4157" width="8" style="320"/>
    <col min="4158" max="4158" width="1" style="320" customWidth="1"/>
    <col min="4159" max="4159" width="8" style="320"/>
    <col min="4160" max="4160" width="1" style="320" customWidth="1"/>
    <col min="4161" max="4161" width="8" style="320"/>
    <col min="4162" max="4162" width="1" style="320" customWidth="1"/>
    <col min="4163" max="4163" width="8" style="320"/>
    <col min="4164" max="4164" width="1" style="320" customWidth="1"/>
    <col min="4165" max="4165" width="8" style="320"/>
    <col min="4166" max="4166" width="1" style="320" customWidth="1"/>
    <col min="4167" max="4167" width="8" style="320"/>
    <col min="4168" max="4168" width="1" style="320" customWidth="1"/>
    <col min="4169" max="4169" width="8" style="320"/>
    <col min="4170" max="4170" width="1" style="320" customWidth="1"/>
    <col min="4171" max="4171" width="8" style="320"/>
    <col min="4172" max="4172" width="1" style="320" customWidth="1"/>
    <col min="4173" max="4173" width="8" style="320"/>
    <col min="4174" max="4174" width="1" style="320" customWidth="1"/>
    <col min="4175" max="4175" width="8" style="320"/>
    <col min="4176" max="4176" width="1" style="320" customWidth="1"/>
    <col min="4177" max="4177" width="8" style="320"/>
    <col min="4178" max="4178" width="1" style="320" customWidth="1"/>
    <col min="4179" max="4179" width="8" style="320"/>
    <col min="4180" max="4180" width="1" style="320" customWidth="1"/>
    <col min="4181" max="4181" width="8" style="320"/>
    <col min="4182" max="4182" width="1" style="320" customWidth="1"/>
    <col min="4183" max="4183" width="8" style="320"/>
    <col min="4184" max="4184" width="1" style="320" customWidth="1"/>
    <col min="4185" max="4185" width="8" style="320"/>
    <col min="4186" max="4186" width="1" style="320" customWidth="1"/>
    <col min="4187" max="4187" width="8" style="320"/>
    <col min="4188" max="4188" width="1" style="320" customWidth="1"/>
    <col min="4189" max="4189" width="8" style="320"/>
    <col min="4190" max="4190" width="1" style="320" customWidth="1"/>
    <col min="4191" max="4191" width="8" style="320"/>
    <col min="4192" max="4192" width="1" style="320" customWidth="1"/>
    <col min="4193" max="4193" width="8" style="320"/>
    <col min="4194" max="4194" width="1" style="320" customWidth="1"/>
    <col min="4195" max="4195" width="8" style="320"/>
    <col min="4196" max="4196" width="1" style="320" customWidth="1"/>
    <col min="4197" max="4197" width="8" style="320"/>
    <col min="4198" max="4198" width="1" style="320" customWidth="1"/>
    <col min="4199" max="4199" width="8" style="320"/>
    <col min="4200" max="4200" width="1" style="320" customWidth="1"/>
    <col min="4201" max="4352" width="8" style="320"/>
    <col min="4353" max="4354" width="0" style="320" hidden="1" customWidth="1"/>
    <col min="4355" max="4355" width="7.140625" style="320" customWidth="1"/>
    <col min="4356" max="4356" width="32.42578125" style="320" customWidth="1"/>
    <col min="4357" max="4357" width="11.5703125" style="320" customWidth="1"/>
    <col min="4358" max="4358" width="6.5703125" style="320" customWidth="1"/>
    <col min="4359" max="4359" width="1.5703125" style="320" customWidth="1"/>
    <col min="4360" max="4360" width="6" style="320" customWidth="1"/>
    <col min="4361" max="4361" width="1.5703125" style="320" customWidth="1"/>
    <col min="4362" max="4362" width="6.140625" style="320" customWidth="1"/>
    <col min="4363" max="4363" width="1.5703125" style="320" customWidth="1"/>
    <col min="4364" max="4364" width="6.140625" style="320" customWidth="1"/>
    <col min="4365" max="4365" width="1.5703125" style="320" customWidth="1"/>
    <col min="4366" max="4366" width="6.140625" style="320" customWidth="1"/>
    <col min="4367" max="4367" width="1.5703125" style="320" customWidth="1"/>
    <col min="4368" max="4368" width="6" style="320" customWidth="1"/>
    <col min="4369" max="4369" width="1.5703125" style="320" customWidth="1"/>
    <col min="4370" max="4370" width="6" style="320" customWidth="1"/>
    <col min="4371" max="4371" width="1.5703125" style="320" customWidth="1"/>
    <col min="4372" max="4372" width="6" style="320" customWidth="1"/>
    <col min="4373" max="4373" width="1.5703125" style="320" customWidth="1"/>
    <col min="4374" max="4374" width="6" style="320" customWidth="1"/>
    <col min="4375" max="4375" width="1.5703125" style="320" customWidth="1"/>
    <col min="4376" max="4376" width="6" style="320" customWidth="1"/>
    <col min="4377" max="4377" width="1.5703125" style="320" customWidth="1"/>
    <col min="4378" max="4378" width="6" style="320" customWidth="1"/>
    <col min="4379" max="4379" width="1.5703125" style="320" customWidth="1"/>
    <col min="4380" max="4380" width="6" style="320" customWidth="1"/>
    <col min="4381" max="4381" width="1.5703125" style="320" customWidth="1"/>
    <col min="4382" max="4382" width="6" style="320" customWidth="1"/>
    <col min="4383" max="4383" width="1.5703125" style="320" customWidth="1"/>
    <col min="4384" max="4384" width="6" style="320" customWidth="1"/>
    <col min="4385" max="4385" width="1.5703125" style="320" customWidth="1"/>
    <col min="4386" max="4386" width="6" style="320" customWidth="1"/>
    <col min="4387" max="4387" width="1.5703125" style="320" customWidth="1"/>
    <col min="4388" max="4388" width="6" style="320" customWidth="1"/>
    <col min="4389" max="4389" width="1.5703125" style="320" customWidth="1"/>
    <col min="4390" max="4390" width="6" style="320" customWidth="1"/>
    <col min="4391" max="4391" width="1.5703125" style="320" customWidth="1"/>
    <col min="4392" max="4392" width="6" style="320" customWidth="1"/>
    <col min="4393" max="4393" width="1.5703125" style="320" customWidth="1"/>
    <col min="4394" max="4394" width="6" style="320" customWidth="1"/>
    <col min="4395" max="4395" width="1.5703125" style="320" customWidth="1"/>
    <col min="4396" max="4396" width="6" style="320" customWidth="1"/>
    <col min="4397" max="4397" width="1.5703125" style="320" customWidth="1"/>
    <col min="4398" max="4398" width="6" style="320" customWidth="1"/>
    <col min="4399" max="4399" width="1.5703125" style="320" customWidth="1"/>
    <col min="4400" max="4400" width="6" style="320" customWidth="1"/>
    <col min="4401" max="4401" width="1.5703125" style="320" customWidth="1"/>
    <col min="4402" max="4402" width="8" style="320" customWidth="1"/>
    <col min="4403" max="4403" width="1.5703125" style="320" customWidth="1"/>
    <col min="4404" max="4404" width="6" style="320" customWidth="1"/>
    <col min="4405" max="4406" width="1.5703125" style="320" customWidth="1"/>
    <col min="4407" max="4407" width="3.85546875" style="320" customWidth="1"/>
    <col min="4408" max="4408" width="5.42578125" style="320" customWidth="1"/>
    <col min="4409" max="4409" width="18" style="320" customWidth="1"/>
    <col min="4410" max="4410" width="8" style="320"/>
    <col min="4411" max="4411" width="5.140625" style="320" customWidth="1"/>
    <col min="4412" max="4412" width="1" style="320" customWidth="1"/>
    <col min="4413" max="4413" width="8" style="320"/>
    <col min="4414" max="4414" width="1" style="320" customWidth="1"/>
    <col min="4415" max="4415" width="8" style="320"/>
    <col min="4416" max="4416" width="1" style="320" customWidth="1"/>
    <col min="4417" max="4417" width="8" style="320"/>
    <col min="4418" max="4418" width="1" style="320" customWidth="1"/>
    <col min="4419" max="4419" width="8" style="320"/>
    <col min="4420" max="4420" width="1" style="320" customWidth="1"/>
    <col min="4421" max="4421" width="8" style="320"/>
    <col min="4422" max="4422" width="1" style="320" customWidth="1"/>
    <col min="4423" max="4423" width="8" style="320"/>
    <col min="4424" max="4424" width="1" style="320" customWidth="1"/>
    <col min="4425" max="4425" width="8" style="320"/>
    <col min="4426" max="4426" width="1" style="320" customWidth="1"/>
    <col min="4427" max="4427" width="8" style="320"/>
    <col min="4428" max="4428" width="1" style="320" customWidth="1"/>
    <col min="4429" max="4429" width="8" style="320"/>
    <col min="4430" max="4430" width="1" style="320" customWidth="1"/>
    <col min="4431" max="4431" width="8" style="320"/>
    <col min="4432" max="4432" width="1" style="320" customWidth="1"/>
    <col min="4433" max="4433" width="8" style="320"/>
    <col min="4434" max="4434" width="1" style="320" customWidth="1"/>
    <col min="4435" max="4435" width="8" style="320"/>
    <col min="4436" max="4436" width="1" style="320" customWidth="1"/>
    <col min="4437" max="4437" width="8" style="320"/>
    <col min="4438" max="4438" width="1" style="320" customWidth="1"/>
    <col min="4439" max="4439" width="8" style="320"/>
    <col min="4440" max="4440" width="1" style="320" customWidth="1"/>
    <col min="4441" max="4441" width="8" style="320"/>
    <col min="4442" max="4442" width="1" style="320" customWidth="1"/>
    <col min="4443" max="4443" width="8" style="320"/>
    <col min="4444" max="4444" width="1" style="320" customWidth="1"/>
    <col min="4445" max="4445" width="8" style="320"/>
    <col min="4446" max="4446" width="1" style="320" customWidth="1"/>
    <col min="4447" max="4447" width="8" style="320"/>
    <col min="4448" max="4448" width="1" style="320" customWidth="1"/>
    <col min="4449" max="4449" width="8" style="320"/>
    <col min="4450" max="4450" width="1" style="320" customWidth="1"/>
    <col min="4451" max="4451" width="8" style="320"/>
    <col min="4452" max="4452" width="1" style="320" customWidth="1"/>
    <col min="4453" max="4453" width="8" style="320"/>
    <col min="4454" max="4454" width="1" style="320" customWidth="1"/>
    <col min="4455" max="4455" width="8" style="320"/>
    <col min="4456" max="4456" width="1" style="320" customWidth="1"/>
    <col min="4457" max="4608" width="8" style="320"/>
    <col min="4609" max="4610" width="0" style="320" hidden="1" customWidth="1"/>
    <col min="4611" max="4611" width="7.140625" style="320" customWidth="1"/>
    <col min="4612" max="4612" width="32.42578125" style="320" customWidth="1"/>
    <col min="4613" max="4613" width="11.5703125" style="320" customWidth="1"/>
    <col min="4614" max="4614" width="6.5703125" style="320" customWidth="1"/>
    <col min="4615" max="4615" width="1.5703125" style="320" customWidth="1"/>
    <col min="4616" max="4616" width="6" style="320" customWidth="1"/>
    <col min="4617" max="4617" width="1.5703125" style="320" customWidth="1"/>
    <col min="4618" max="4618" width="6.140625" style="320" customWidth="1"/>
    <col min="4619" max="4619" width="1.5703125" style="320" customWidth="1"/>
    <col min="4620" max="4620" width="6.140625" style="320" customWidth="1"/>
    <col min="4621" max="4621" width="1.5703125" style="320" customWidth="1"/>
    <col min="4622" max="4622" width="6.140625" style="320" customWidth="1"/>
    <col min="4623" max="4623" width="1.5703125" style="320" customWidth="1"/>
    <col min="4624" max="4624" width="6" style="320" customWidth="1"/>
    <col min="4625" max="4625" width="1.5703125" style="320" customWidth="1"/>
    <col min="4626" max="4626" width="6" style="320" customWidth="1"/>
    <col min="4627" max="4627" width="1.5703125" style="320" customWidth="1"/>
    <col min="4628" max="4628" width="6" style="320" customWidth="1"/>
    <col min="4629" max="4629" width="1.5703125" style="320" customWidth="1"/>
    <col min="4630" max="4630" width="6" style="320" customWidth="1"/>
    <col min="4631" max="4631" width="1.5703125" style="320" customWidth="1"/>
    <col min="4632" max="4632" width="6" style="320" customWidth="1"/>
    <col min="4633" max="4633" width="1.5703125" style="320" customWidth="1"/>
    <col min="4634" max="4634" width="6" style="320" customWidth="1"/>
    <col min="4635" max="4635" width="1.5703125" style="320" customWidth="1"/>
    <col min="4636" max="4636" width="6" style="320" customWidth="1"/>
    <col min="4637" max="4637" width="1.5703125" style="320" customWidth="1"/>
    <col min="4638" max="4638" width="6" style="320" customWidth="1"/>
    <col min="4639" max="4639" width="1.5703125" style="320" customWidth="1"/>
    <col min="4640" max="4640" width="6" style="320" customWidth="1"/>
    <col min="4641" max="4641" width="1.5703125" style="320" customWidth="1"/>
    <col min="4642" max="4642" width="6" style="320" customWidth="1"/>
    <col min="4643" max="4643" width="1.5703125" style="320" customWidth="1"/>
    <col min="4644" max="4644" width="6" style="320" customWidth="1"/>
    <col min="4645" max="4645" width="1.5703125" style="320" customWidth="1"/>
    <col min="4646" max="4646" width="6" style="320" customWidth="1"/>
    <col min="4647" max="4647" width="1.5703125" style="320" customWidth="1"/>
    <col min="4648" max="4648" width="6" style="320" customWidth="1"/>
    <col min="4649" max="4649" width="1.5703125" style="320" customWidth="1"/>
    <col min="4650" max="4650" width="6" style="320" customWidth="1"/>
    <col min="4651" max="4651" width="1.5703125" style="320" customWidth="1"/>
    <col min="4652" max="4652" width="6" style="320" customWidth="1"/>
    <col min="4653" max="4653" width="1.5703125" style="320" customWidth="1"/>
    <col min="4654" max="4654" width="6" style="320" customWidth="1"/>
    <col min="4655" max="4655" width="1.5703125" style="320" customWidth="1"/>
    <col min="4656" max="4656" width="6" style="320" customWidth="1"/>
    <col min="4657" max="4657" width="1.5703125" style="320" customWidth="1"/>
    <col min="4658" max="4658" width="8" style="320" customWidth="1"/>
    <col min="4659" max="4659" width="1.5703125" style="320" customWidth="1"/>
    <col min="4660" max="4660" width="6" style="320" customWidth="1"/>
    <col min="4661" max="4662" width="1.5703125" style="320" customWidth="1"/>
    <col min="4663" max="4663" width="3.85546875" style="320" customWidth="1"/>
    <col min="4664" max="4664" width="5.42578125" style="320" customWidth="1"/>
    <col min="4665" max="4665" width="18" style="320" customWidth="1"/>
    <col min="4666" max="4666" width="8" style="320"/>
    <col min="4667" max="4667" width="5.140625" style="320" customWidth="1"/>
    <col min="4668" max="4668" width="1" style="320" customWidth="1"/>
    <col min="4669" max="4669" width="8" style="320"/>
    <col min="4670" max="4670" width="1" style="320" customWidth="1"/>
    <col min="4671" max="4671" width="8" style="320"/>
    <col min="4672" max="4672" width="1" style="320" customWidth="1"/>
    <col min="4673" max="4673" width="8" style="320"/>
    <col min="4674" max="4674" width="1" style="320" customWidth="1"/>
    <col min="4675" max="4675" width="8" style="320"/>
    <col min="4676" max="4676" width="1" style="320" customWidth="1"/>
    <col min="4677" max="4677" width="8" style="320"/>
    <col min="4678" max="4678" width="1" style="320" customWidth="1"/>
    <col min="4679" max="4679" width="8" style="320"/>
    <col min="4680" max="4680" width="1" style="320" customWidth="1"/>
    <col min="4681" max="4681" width="8" style="320"/>
    <col min="4682" max="4682" width="1" style="320" customWidth="1"/>
    <col min="4683" max="4683" width="8" style="320"/>
    <col min="4684" max="4684" width="1" style="320" customWidth="1"/>
    <col min="4685" max="4685" width="8" style="320"/>
    <col min="4686" max="4686" width="1" style="320" customWidth="1"/>
    <col min="4687" max="4687" width="8" style="320"/>
    <col min="4688" max="4688" width="1" style="320" customWidth="1"/>
    <col min="4689" max="4689" width="8" style="320"/>
    <col min="4690" max="4690" width="1" style="320" customWidth="1"/>
    <col min="4691" max="4691" width="8" style="320"/>
    <col min="4692" max="4692" width="1" style="320" customWidth="1"/>
    <col min="4693" max="4693" width="8" style="320"/>
    <col min="4694" max="4694" width="1" style="320" customWidth="1"/>
    <col min="4695" max="4695" width="8" style="320"/>
    <col min="4696" max="4696" width="1" style="320" customWidth="1"/>
    <col min="4697" max="4697" width="8" style="320"/>
    <col min="4698" max="4698" width="1" style="320" customWidth="1"/>
    <col min="4699" max="4699" width="8" style="320"/>
    <col min="4700" max="4700" width="1" style="320" customWidth="1"/>
    <col min="4701" max="4701" width="8" style="320"/>
    <col min="4702" max="4702" width="1" style="320" customWidth="1"/>
    <col min="4703" max="4703" width="8" style="320"/>
    <col min="4704" max="4704" width="1" style="320" customWidth="1"/>
    <col min="4705" max="4705" width="8" style="320"/>
    <col min="4706" max="4706" width="1" style="320" customWidth="1"/>
    <col min="4707" max="4707" width="8" style="320"/>
    <col min="4708" max="4708" width="1" style="320" customWidth="1"/>
    <col min="4709" max="4709" width="8" style="320"/>
    <col min="4710" max="4710" width="1" style="320" customWidth="1"/>
    <col min="4711" max="4711" width="8" style="320"/>
    <col min="4712" max="4712" width="1" style="320" customWidth="1"/>
    <col min="4713" max="4864" width="8" style="320"/>
    <col min="4865" max="4866" width="0" style="320" hidden="1" customWidth="1"/>
    <col min="4867" max="4867" width="7.140625" style="320" customWidth="1"/>
    <col min="4868" max="4868" width="32.42578125" style="320" customWidth="1"/>
    <col min="4869" max="4869" width="11.5703125" style="320" customWidth="1"/>
    <col min="4870" max="4870" width="6.5703125" style="320" customWidth="1"/>
    <col min="4871" max="4871" width="1.5703125" style="320" customWidth="1"/>
    <col min="4872" max="4872" width="6" style="320" customWidth="1"/>
    <col min="4873" max="4873" width="1.5703125" style="320" customWidth="1"/>
    <col min="4874" max="4874" width="6.140625" style="320" customWidth="1"/>
    <col min="4875" max="4875" width="1.5703125" style="320" customWidth="1"/>
    <col min="4876" max="4876" width="6.140625" style="320" customWidth="1"/>
    <col min="4877" max="4877" width="1.5703125" style="320" customWidth="1"/>
    <col min="4878" max="4878" width="6.140625" style="320" customWidth="1"/>
    <col min="4879" max="4879" width="1.5703125" style="320" customWidth="1"/>
    <col min="4880" max="4880" width="6" style="320" customWidth="1"/>
    <col min="4881" max="4881" width="1.5703125" style="320" customWidth="1"/>
    <col min="4882" max="4882" width="6" style="320" customWidth="1"/>
    <col min="4883" max="4883" width="1.5703125" style="320" customWidth="1"/>
    <col min="4884" max="4884" width="6" style="320" customWidth="1"/>
    <col min="4885" max="4885" width="1.5703125" style="320" customWidth="1"/>
    <col min="4886" max="4886" width="6" style="320" customWidth="1"/>
    <col min="4887" max="4887" width="1.5703125" style="320" customWidth="1"/>
    <col min="4888" max="4888" width="6" style="320" customWidth="1"/>
    <col min="4889" max="4889" width="1.5703125" style="320" customWidth="1"/>
    <col min="4890" max="4890" width="6" style="320" customWidth="1"/>
    <col min="4891" max="4891" width="1.5703125" style="320" customWidth="1"/>
    <col min="4892" max="4892" width="6" style="320" customWidth="1"/>
    <col min="4893" max="4893" width="1.5703125" style="320" customWidth="1"/>
    <col min="4894" max="4894" width="6" style="320" customWidth="1"/>
    <col min="4895" max="4895" width="1.5703125" style="320" customWidth="1"/>
    <col min="4896" max="4896" width="6" style="320" customWidth="1"/>
    <col min="4897" max="4897" width="1.5703125" style="320" customWidth="1"/>
    <col min="4898" max="4898" width="6" style="320" customWidth="1"/>
    <col min="4899" max="4899" width="1.5703125" style="320" customWidth="1"/>
    <col min="4900" max="4900" width="6" style="320" customWidth="1"/>
    <col min="4901" max="4901" width="1.5703125" style="320" customWidth="1"/>
    <col min="4902" max="4902" width="6" style="320" customWidth="1"/>
    <col min="4903" max="4903" width="1.5703125" style="320" customWidth="1"/>
    <col min="4904" max="4904" width="6" style="320" customWidth="1"/>
    <col min="4905" max="4905" width="1.5703125" style="320" customWidth="1"/>
    <col min="4906" max="4906" width="6" style="320" customWidth="1"/>
    <col min="4907" max="4907" width="1.5703125" style="320" customWidth="1"/>
    <col min="4908" max="4908" width="6" style="320" customWidth="1"/>
    <col min="4909" max="4909" width="1.5703125" style="320" customWidth="1"/>
    <col min="4910" max="4910" width="6" style="320" customWidth="1"/>
    <col min="4911" max="4911" width="1.5703125" style="320" customWidth="1"/>
    <col min="4912" max="4912" width="6" style="320" customWidth="1"/>
    <col min="4913" max="4913" width="1.5703125" style="320" customWidth="1"/>
    <col min="4914" max="4914" width="8" style="320" customWidth="1"/>
    <col min="4915" max="4915" width="1.5703125" style="320" customWidth="1"/>
    <col min="4916" max="4916" width="6" style="320" customWidth="1"/>
    <col min="4917" max="4918" width="1.5703125" style="320" customWidth="1"/>
    <col min="4919" max="4919" width="3.85546875" style="320" customWidth="1"/>
    <col min="4920" max="4920" width="5.42578125" style="320" customWidth="1"/>
    <col min="4921" max="4921" width="18" style="320" customWidth="1"/>
    <col min="4922" max="4922" width="8" style="320"/>
    <col min="4923" max="4923" width="5.140625" style="320" customWidth="1"/>
    <col min="4924" max="4924" width="1" style="320" customWidth="1"/>
    <col min="4925" max="4925" width="8" style="320"/>
    <col min="4926" max="4926" width="1" style="320" customWidth="1"/>
    <col min="4927" max="4927" width="8" style="320"/>
    <col min="4928" max="4928" width="1" style="320" customWidth="1"/>
    <col min="4929" max="4929" width="8" style="320"/>
    <col min="4930" max="4930" width="1" style="320" customWidth="1"/>
    <col min="4931" max="4931" width="8" style="320"/>
    <col min="4932" max="4932" width="1" style="320" customWidth="1"/>
    <col min="4933" max="4933" width="8" style="320"/>
    <col min="4934" max="4934" width="1" style="320" customWidth="1"/>
    <col min="4935" max="4935" width="8" style="320"/>
    <col min="4936" max="4936" width="1" style="320" customWidth="1"/>
    <col min="4937" max="4937" width="8" style="320"/>
    <col min="4938" max="4938" width="1" style="320" customWidth="1"/>
    <col min="4939" max="4939" width="8" style="320"/>
    <col min="4940" max="4940" width="1" style="320" customWidth="1"/>
    <col min="4941" max="4941" width="8" style="320"/>
    <col min="4942" max="4942" width="1" style="320" customWidth="1"/>
    <col min="4943" max="4943" width="8" style="320"/>
    <col min="4944" max="4944" width="1" style="320" customWidth="1"/>
    <col min="4945" max="4945" width="8" style="320"/>
    <col min="4946" max="4946" width="1" style="320" customWidth="1"/>
    <col min="4947" max="4947" width="8" style="320"/>
    <col min="4948" max="4948" width="1" style="320" customWidth="1"/>
    <col min="4949" max="4949" width="8" style="320"/>
    <col min="4950" max="4950" width="1" style="320" customWidth="1"/>
    <col min="4951" max="4951" width="8" style="320"/>
    <col min="4952" max="4952" width="1" style="320" customWidth="1"/>
    <col min="4953" max="4953" width="8" style="320"/>
    <col min="4954" max="4954" width="1" style="320" customWidth="1"/>
    <col min="4955" max="4955" width="8" style="320"/>
    <col min="4956" max="4956" width="1" style="320" customWidth="1"/>
    <col min="4957" max="4957" width="8" style="320"/>
    <col min="4958" max="4958" width="1" style="320" customWidth="1"/>
    <col min="4959" max="4959" width="8" style="320"/>
    <col min="4960" max="4960" width="1" style="320" customWidth="1"/>
    <col min="4961" max="4961" width="8" style="320"/>
    <col min="4962" max="4962" width="1" style="320" customWidth="1"/>
    <col min="4963" max="4963" width="8" style="320"/>
    <col min="4964" max="4964" width="1" style="320" customWidth="1"/>
    <col min="4965" max="4965" width="8" style="320"/>
    <col min="4966" max="4966" width="1" style="320" customWidth="1"/>
    <col min="4967" max="4967" width="8" style="320"/>
    <col min="4968" max="4968" width="1" style="320" customWidth="1"/>
    <col min="4969" max="5120" width="8" style="320"/>
    <col min="5121" max="5122" width="0" style="320" hidden="1" customWidth="1"/>
    <col min="5123" max="5123" width="7.140625" style="320" customWidth="1"/>
    <col min="5124" max="5124" width="32.42578125" style="320" customWidth="1"/>
    <col min="5125" max="5125" width="11.5703125" style="320" customWidth="1"/>
    <col min="5126" max="5126" width="6.5703125" style="320" customWidth="1"/>
    <col min="5127" max="5127" width="1.5703125" style="320" customWidth="1"/>
    <col min="5128" max="5128" width="6" style="320" customWidth="1"/>
    <col min="5129" max="5129" width="1.5703125" style="320" customWidth="1"/>
    <col min="5130" max="5130" width="6.140625" style="320" customWidth="1"/>
    <col min="5131" max="5131" width="1.5703125" style="320" customWidth="1"/>
    <col min="5132" max="5132" width="6.140625" style="320" customWidth="1"/>
    <col min="5133" max="5133" width="1.5703125" style="320" customWidth="1"/>
    <col min="5134" max="5134" width="6.140625" style="320" customWidth="1"/>
    <col min="5135" max="5135" width="1.5703125" style="320" customWidth="1"/>
    <col min="5136" max="5136" width="6" style="320" customWidth="1"/>
    <col min="5137" max="5137" width="1.5703125" style="320" customWidth="1"/>
    <col min="5138" max="5138" width="6" style="320" customWidth="1"/>
    <col min="5139" max="5139" width="1.5703125" style="320" customWidth="1"/>
    <col min="5140" max="5140" width="6" style="320" customWidth="1"/>
    <col min="5141" max="5141" width="1.5703125" style="320" customWidth="1"/>
    <col min="5142" max="5142" width="6" style="320" customWidth="1"/>
    <col min="5143" max="5143" width="1.5703125" style="320" customWidth="1"/>
    <col min="5144" max="5144" width="6" style="320" customWidth="1"/>
    <col min="5145" max="5145" width="1.5703125" style="320" customWidth="1"/>
    <col min="5146" max="5146" width="6" style="320" customWidth="1"/>
    <col min="5147" max="5147" width="1.5703125" style="320" customWidth="1"/>
    <col min="5148" max="5148" width="6" style="320" customWidth="1"/>
    <col min="5149" max="5149" width="1.5703125" style="320" customWidth="1"/>
    <col min="5150" max="5150" width="6" style="320" customWidth="1"/>
    <col min="5151" max="5151" width="1.5703125" style="320" customWidth="1"/>
    <col min="5152" max="5152" width="6" style="320" customWidth="1"/>
    <col min="5153" max="5153" width="1.5703125" style="320" customWidth="1"/>
    <col min="5154" max="5154" width="6" style="320" customWidth="1"/>
    <col min="5155" max="5155" width="1.5703125" style="320" customWidth="1"/>
    <col min="5156" max="5156" width="6" style="320" customWidth="1"/>
    <col min="5157" max="5157" width="1.5703125" style="320" customWidth="1"/>
    <col min="5158" max="5158" width="6" style="320" customWidth="1"/>
    <col min="5159" max="5159" width="1.5703125" style="320" customWidth="1"/>
    <col min="5160" max="5160" width="6" style="320" customWidth="1"/>
    <col min="5161" max="5161" width="1.5703125" style="320" customWidth="1"/>
    <col min="5162" max="5162" width="6" style="320" customWidth="1"/>
    <col min="5163" max="5163" width="1.5703125" style="320" customWidth="1"/>
    <col min="5164" max="5164" width="6" style="320" customWidth="1"/>
    <col min="5165" max="5165" width="1.5703125" style="320" customWidth="1"/>
    <col min="5166" max="5166" width="6" style="320" customWidth="1"/>
    <col min="5167" max="5167" width="1.5703125" style="320" customWidth="1"/>
    <col min="5168" max="5168" width="6" style="320" customWidth="1"/>
    <col min="5169" max="5169" width="1.5703125" style="320" customWidth="1"/>
    <col min="5170" max="5170" width="8" style="320" customWidth="1"/>
    <col min="5171" max="5171" width="1.5703125" style="320" customWidth="1"/>
    <col min="5172" max="5172" width="6" style="320" customWidth="1"/>
    <col min="5173" max="5174" width="1.5703125" style="320" customWidth="1"/>
    <col min="5175" max="5175" width="3.85546875" style="320" customWidth="1"/>
    <col min="5176" max="5176" width="5.42578125" style="320" customWidth="1"/>
    <col min="5177" max="5177" width="18" style="320" customWidth="1"/>
    <col min="5178" max="5178" width="8" style="320"/>
    <col min="5179" max="5179" width="5.140625" style="320" customWidth="1"/>
    <col min="5180" max="5180" width="1" style="320" customWidth="1"/>
    <col min="5181" max="5181" width="8" style="320"/>
    <col min="5182" max="5182" width="1" style="320" customWidth="1"/>
    <col min="5183" max="5183" width="8" style="320"/>
    <col min="5184" max="5184" width="1" style="320" customWidth="1"/>
    <col min="5185" max="5185" width="8" style="320"/>
    <col min="5186" max="5186" width="1" style="320" customWidth="1"/>
    <col min="5187" max="5187" width="8" style="320"/>
    <col min="5188" max="5188" width="1" style="320" customWidth="1"/>
    <col min="5189" max="5189" width="8" style="320"/>
    <col min="5190" max="5190" width="1" style="320" customWidth="1"/>
    <col min="5191" max="5191" width="8" style="320"/>
    <col min="5192" max="5192" width="1" style="320" customWidth="1"/>
    <col min="5193" max="5193" width="8" style="320"/>
    <col min="5194" max="5194" width="1" style="320" customWidth="1"/>
    <col min="5195" max="5195" width="8" style="320"/>
    <col min="5196" max="5196" width="1" style="320" customWidth="1"/>
    <col min="5197" max="5197" width="8" style="320"/>
    <col min="5198" max="5198" width="1" style="320" customWidth="1"/>
    <col min="5199" max="5199" width="8" style="320"/>
    <col min="5200" max="5200" width="1" style="320" customWidth="1"/>
    <col min="5201" max="5201" width="8" style="320"/>
    <col min="5202" max="5202" width="1" style="320" customWidth="1"/>
    <col min="5203" max="5203" width="8" style="320"/>
    <col min="5204" max="5204" width="1" style="320" customWidth="1"/>
    <col min="5205" max="5205" width="8" style="320"/>
    <col min="5206" max="5206" width="1" style="320" customWidth="1"/>
    <col min="5207" max="5207" width="8" style="320"/>
    <col min="5208" max="5208" width="1" style="320" customWidth="1"/>
    <col min="5209" max="5209" width="8" style="320"/>
    <col min="5210" max="5210" width="1" style="320" customWidth="1"/>
    <col min="5211" max="5211" width="8" style="320"/>
    <col min="5212" max="5212" width="1" style="320" customWidth="1"/>
    <col min="5213" max="5213" width="8" style="320"/>
    <col min="5214" max="5214" width="1" style="320" customWidth="1"/>
    <col min="5215" max="5215" width="8" style="320"/>
    <col min="5216" max="5216" width="1" style="320" customWidth="1"/>
    <col min="5217" max="5217" width="8" style="320"/>
    <col min="5218" max="5218" width="1" style="320" customWidth="1"/>
    <col min="5219" max="5219" width="8" style="320"/>
    <col min="5220" max="5220" width="1" style="320" customWidth="1"/>
    <col min="5221" max="5221" width="8" style="320"/>
    <col min="5222" max="5222" width="1" style="320" customWidth="1"/>
    <col min="5223" max="5223" width="8" style="320"/>
    <col min="5224" max="5224" width="1" style="320" customWidth="1"/>
    <col min="5225" max="5376" width="8" style="320"/>
    <col min="5377" max="5378" width="0" style="320" hidden="1" customWidth="1"/>
    <col min="5379" max="5379" width="7.140625" style="320" customWidth="1"/>
    <col min="5380" max="5380" width="32.42578125" style="320" customWidth="1"/>
    <col min="5381" max="5381" width="11.5703125" style="320" customWidth="1"/>
    <col min="5382" max="5382" width="6.5703125" style="320" customWidth="1"/>
    <col min="5383" max="5383" width="1.5703125" style="320" customWidth="1"/>
    <col min="5384" max="5384" width="6" style="320" customWidth="1"/>
    <col min="5385" max="5385" width="1.5703125" style="320" customWidth="1"/>
    <col min="5386" max="5386" width="6.140625" style="320" customWidth="1"/>
    <col min="5387" max="5387" width="1.5703125" style="320" customWidth="1"/>
    <col min="5388" max="5388" width="6.140625" style="320" customWidth="1"/>
    <col min="5389" max="5389" width="1.5703125" style="320" customWidth="1"/>
    <col min="5390" max="5390" width="6.140625" style="320" customWidth="1"/>
    <col min="5391" max="5391" width="1.5703125" style="320" customWidth="1"/>
    <col min="5392" max="5392" width="6" style="320" customWidth="1"/>
    <col min="5393" max="5393" width="1.5703125" style="320" customWidth="1"/>
    <col min="5394" max="5394" width="6" style="320" customWidth="1"/>
    <col min="5395" max="5395" width="1.5703125" style="320" customWidth="1"/>
    <col min="5396" max="5396" width="6" style="320" customWidth="1"/>
    <col min="5397" max="5397" width="1.5703125" style="320" customWidth="1"/>
    <col min="5398" max="5398" width="6" style="320" customWidth="1"/>
    <col min="5399" max="5399" width="1.5703125" style="320" customWidth="1"/>
    <col min="5400" max="5400" width="6" style="320" customWidth="1"/>
    <col min="5401" max="5401" width="1.5703125" style="320" customWidth="1"/>
    <col min="5402" max="5402" width="6" style="320" customWidth="1"/>
    <col min="5403" max="5403" width="1.5703125" style="320" customWidth="1"/>
    <col min="5404" max="5404" width="6" style="320" customWidth="1"/>
    <col min="5405" max="5405" width="1.5703125" style="320" customWidth="1"/>
    <col min="5406" max="5406" width="6" style="320" customWidth="1"/>
    <col min="5407" max="5407" width="1.5703125" style="320" customWidth="1"/>
    <col min="5408" max="5408" width="6" style="320" customWidth="1"/>
    <col min="5409" max="5409" width="1.5703125" style="320" customWidth="1"/>
    <col min="5410" max="5410" width="6" style="320" customWidth="1"/>
    <col min="5411" max="5411" width="1.5703125" style="320" customWidth="1"/>
    <col min="5412" max="5412" width="6" style="320" customWidth="1"/>
    <col min="5413" max="5413" width="1.5703125" style="320" customWidth="1"/>
    <col min="5414" max="5414" width="6" style="320" customWidth="1"/>
    <col min="5415" max="5415" width="1.5703125" style="320" customWidth="1"/>
    <col min="5416" max="5416" width="6" style="320" customWidth="1"/>
    <col min="5417" max="5417" width="1.5703125" style="320" customWidth="1"/>
    <col min="5418" max="5418" width="6" style="320" customWidth="1"/>
    <col min="5419" max="5419" width="1.5703125" style="320" customWidth="1"/>
    <col min="5420" max="5420" width="6" style="320" customWidth="1"/>
    <col min="5421" max="5421" width="1.5703125" style="320" customWidth="1"/>
    <col min="5422" max="5422" width="6" style="320" customWidth="1"/>
    <col min="5423" max="5423" width="1.5703125" style="320" customWidth="1"/>
    <col min="5424" max="5424" width="6" style="320" customWidth="1"/>
    <col min="5425" max="5425" width="1.5703125" style="320" customWidth="1"/>
    <col min="5426" max="5426" width="8" style="320" customWidth="1"/>
    <col min="5427" max="5427" width="1.5703125" style="320" customWidth="1"/>
    <col min="5428" max="5428" width="6" style="320" customWidth="1"/>
    <col min="5429" max="5430" width="1.5703125" style="320" customWidth="1"/>
    <col min="5431" max="5431" width="3.85546875" style="320" customWidth="1"/>
    <col min="5432" max="5432" width="5.42578125" style="320" customWidth="1"/>
    <col min="5433" max="5433" width="18" style="320" customWidth="1"/>
    <col min="5434" max="5434" width="8" style="320"/>
    <col min="5435" max="5435" width="5.140625" style="320" customWidth="1"/>
    <col min="5436" max="5436" width="1" style="320" customWidth="1"/>
    <col min="5437" max="5437" width="8" style="320"/>
    <col min="5438" max="5438" width="1" style="320" customWidth="1"/>
    <col min="5439" max="5439" width="8" style="320"/>
    <col min="5440" max="5440" width="1" style="320" customWidth="1"/>
    <col min="5441" max="5441" width="8" style="320"/>
    <col min="5442" max="5442" width="1" style="320" customWidth="1"/>
    <col min="5443" max="5443" width="8" style="320"/>
    <col min="5444" max="5444" width="1" style="320" customWidth="1"/>
    <col min="5445" max="5445" width="8" style="320"/>
    <col min="5446" max="5446" width="1" style="320" customWidth="1"/>
    <col min="5447" max="5447" width="8" style="320"/>
    <col min="5448" max="5448" width="1" style="320" customWidth="1"/>
    <col min="5449" max="5449" width="8" style="320"/>
    <col min="5450" max="5450" width="1" style="320" customWidth="1"/>
    <col min="5451" max="5451" width="8" style="320"/>
    <col min="5452" max="5452" width="1" style="320" customWidth="1"/>
    <col min="5453" max="5453" width="8" style="320"/>
    <col min="5454" max="5454" width="1" style="320" customWidth="1"/>
    <col min="5455" max="5455" width="8" style="320"/>
    <col min="5456" max="5456" width="1" style="320" customWidth="1"/>
    <col min="5457" max="5457" width="8" style="320"/>
    <col min="5458" max="5458" width="1" style="320" customWidth="1"/>
    <col min="5459" max="5459" width="8" style="320"/>
    <col min="5460" max="5460" width="1" style="320" customWidth="1"/>
    <col min="5461" max="5461" width="8" style="320"/>
    <col min="5462" max="5462" width="1" style="320" customWidth="1"/>
    <col min="5463" max="5463" width="8" style="320"/>
    <col min="5464" max="5464" width="1" style="320" customWidth="1"/>
    <col min="5465" max="5465" width="8" style="320"/>
    <col min="5466" max="5466" width="1" style="320" customWidth="1"/>
    <col min="5467" max="5467" width="8" style="320"/>
    <col min="5468" max="5468" width="1" style="320" customWidth="1"/>
    <col min="5469" max="5469" width="8" style="320"/>
    <col min="5470" max="5470" width="1" style="320" customWidth="1"/>
    <col min="5471" max="5471" width="8" style="320"/>
    <col min="5472" max="5472" width="1" style="320" customWidth="1"/>
    <col min="5473" max="5473" width="8" style="320"/>
    <col min="5474" max="5474" width="1" style="320" customWidth="1"/>
    <col min="5475" max="5475" width="8" style="320"/>
    <col min="5476" max="5476" width="1" style="320" customWidth="1"/>
    <col min="5477" max="5477" width="8" style="320"/>
    <col min="5478" max="5478" width="1" style="320" customWidth="1"/>
    <col min="5479" max="5479" width="8" style="320"/>
    <col min="5480" max="5480" width="1" style="320" customWidth="1"/>
    <col min="5481" max="5632" width="8" style="320"/>
    <col min="5633" max="5634" width="0" style="320" hidden="1" customWidth="1"/>
    <col min="5635" max="5635" width="7.140625" style="320" customWidth="1"/>
    <col min="5636" max="5636" width="32.42578125" style="320" customWidth="1"/>
    <col min="5637" max="5637" width="11.5703125" style="320" customWidth="1"/>
    <col min="5638" max="5638" width="6.5703125" style="320" customWidth="1"/>
    <col min="5639" max="5639" width="1.5703125" style="320" customWidth="1"/>
    <col min="5640" max="5640" width="6" style="320" customWidth="1"/>
    <col min="5641" max="5641" width="1.5703125" style="320" customWidth="1"/>
    <col min="5642" max="5642" width="6.140625" style="320" customWidth="1"/>
    <col min="5643" max="5643" width="1.5703125" style="320" customWidth="1"/>
    <col min="5644" max="5644" width="6.140625" style="320" customWidth="1"/>
    <col min="5645" max="5645" width="1.5703125" style="320" customWidth="1"/>
    <col min="5646" max="5646" width="6.140625" style="320" customWidth="1"/>
    <col min="5647" max="5647" width="1.5703125" style="320" customWidth="1"/>
    <col min="5648" max="5648" width="6" style="320" customWidth="1"/>
    <col min="5649" max="5649" width="1.5703125" style="320" customWidth="1"/>
    <col min="5650" max="5650" width="6" style="320" customWidth="1"/>
    <col min="5651" max="5651" width="1.5703125" style="320" customWidth="1"/>
    <col min="5652" max="5652" width="6" style="320" customWidth="1"/>
    <col min="5653" max="5653" width="1.5703125" style="320" customWidth="1"/>
    <col min="5654" max="5654" width="6" style="320" customWidth="1"/>
    <col min="5655" max="5655" width="1.5703125" style="320" customWidth="1"/>
    <col min="5656" max="5656" width="6" style="320" customWidth="1"/>
    <col min="5657" max="5657" width="1.5703125" style="320" customWidth="1"/>
    <col min="5658" max="5658" width="6" style="320" customWidth="1"/>
    <col min="5659" max="5659" width="1.5703125" style="320" customWidth="1"/>
    <col min="5660" max="5660" width="6" style="320" customWidth="1"/>
    <col min="5661" max="5661" width="1.5703125" style="320" customWidth="1"/>
    <col min="5662" max="5662" width="6" style="320" customWidth="1"/>
    <col min="5663" max="5663" width="1.5703125" style="320" customWidth="1"/>
    <col min="5664" max="5664" width="6" style="320" customWidth="1"/>
    <col min="5665" max="5665" width="1.5703125" style="320" customWidth="1"/>
    <col min="5666" max="5666" width="6" style="320" customWidth="1"/>
    <col min="5667" max="5667" width="1.5703125" style="320" customWidth="1"/>
    <col min="5668" max="5668" width="6" style="320" customWidth="1"/>
    <col min="5669" max="5669" width="1.5703125" style="320" customWidth="1"/>
    <col min="5670" max="5670" width="6" style="320" customWidth="1"/>
    <col min="5671" max="5671" width="1.5703125" style="320" customWidth="1"/>
    <col min="5672" max="5672" width="6" style="320" customWidth="1"/>
    <col min="5673" max="5673" width="1.5703125" style="320" customWidth="1"/>
    <col min="5674" max="5674" width="6" style="320" customWidth="1"/>
    <col min="5675" max="5675" width="1.5703125" style="320" customWidth="1"/>
    <col min="5676" max="5676" width="6" style="320" customWidth="1"/>
    <col min="5677" max="5677" width="1.5703125" style="320" customWidth="1"/>
    <col min="5678" max="5678" width="6" style="320" customWidth="1"/>
    <col min="5679" max="5679" width="1.5703125" style="320" customWidth="1"/>
    <col min="5680" max="5680" width="6" style="320" customWidth="1"/>
    <col min="5681" max="5681" width="1.5703125" style="320" customWidth="1"/>
    <col min="5682" max="5682" width="8" style="320" customWidth="1"/>
    <col min="5683" max="5683" width="1.5703125" style="320" customWidth="1"/>
    <col min="5684" max="5684" width="6" style="320" customWidth="1"/>
    <col min="5685" max="5686" width="1.5703125" style="320" customWidth="1"/>
    <col min="5687" max="5687" width="3.85546875" style="320" customWidth="1"/>
    <col min="5688" max="5688" width="5.42578125" style="320" customWidth="1"/>
    <col min="5689" max="5689" width="18" style="320" customWidth="1"/>
    <col min="5690" max="5690" width="8" style="320"/>
    <col min="5691" max="5691" width="5.140625" style="320" customWidth="1"/>
    <col min="5692" max="5692" width="1" style="320" customWidth="1"/>
    <col min="5693" max="5693" width="8" style="320"/>
    <col min="5694" max="5694" width="1" style="320" customWidth="1"/>
    <col min="5695" max="5695" width="8" style="320"/>
    <col min="5696" max="5696" width="1" style="320" customWidth="1"/>
    <col min="5697" max="5697" width="8" style="320"/>
    <col min="5698" max="5698" width="1" style="320" customWidth="1"/>
    <col min="5699" max="5699" width="8" style="320"/>
    <col min="5700" max="5700" width="1" style="320" customWidth="1"/>
    <col min="5701" max="5701" width="8" style="320"/>
    <col min="5702" max="5702" width="1" style="320" customWidth="1"/>
    <col min="5703" max="5703" width="8" style="320"/>
    <col min="5704" max="5704" width="1" style="320" customWidth="1"/>
    <col min="5705" max="5705" width="8" style="320"/>
    <col min="5706" max="5706" width="1" style="320" customWidth="1"/>
    <col min="5707" max="5707" width="8" style="320"/>
    <col min="5708" max="5708" width="1" style="320" customWidth="1"/>
    <col min="5709" max="5709" width="8" style="320"/>
    <col min="5710" max="5710" width="1" style="320" customWidth="1"/>
    <col min="5711" max="5711" width="8" style="320"/>
    <col min="5712" max="5712" width="1" style="320" customWidth="1"/>
    <col min="5713" max="5713" width="8" style="320"/>
    <col min="5714" max="5714" width="1" style="320" customWidth="1"/>
    <col min="5715" max="5715" width="8" style="320"/>
    <col min="5716" max="5716" width="1" style="320" customWidth="1"/>
    <col min="5717" max="5717" width="8" style="320"/>
    <col min="5718" max="5718" width="1" style="320" customWidth="1"/>
    <col min="5719" max="5719" width="8" style="320"/>
    <col min="5720" max="5720" width="1" style="320" customWidth="1"/>
    <col min="5721" max="5721" width="8" style="320"/>
    <col min="5722" max="5722" width="1" style="320" customWidth="1"/>
    <col min="5723" max="5723" width="8" style="320"/>
    <col min="5724" max="5724" width="1" style="320" customWidth="1"/>
    <col min="5725" max="5725" width="8" style="320"/>
    <col min="5726" max="5726" width="1" style="320" customWidth="1"/>
    <col min="5727" max="5727" width="8" style="320"/>
    <col min="5728" max="5728" width="1" style="320" customWidth="1"/>
    <col min="5729" max="5729" width="8" style="320"/>
    <col min="5730" max="5730" width="1" style="320" customWidth="1"/>
    <col min="5731" max="5731" width="8" style="320"/>
    <col min="5732" max="5732" width="1" style="320" customWidth="1"/>
    <col min="5733" max="5733" width="8" style="320"/>
    <col min="5734" max="5734" width="1" style="320" customWidth="1"/>
    <col min="5735" max="5735" width="8" style="320"/>
    <col min="5736" max="5736" width="1" style="320" customWidth="1"/>
    <col min="5737" max="5888" width="8" style="320"/>
    <col min="5889" max="5890" width="0" style="320" hidden="1" customWidth="1"/>
    <col min="5891" max="5891" width="7.140625" style="320" customWidth="1"/>
    <col min="5892" max="5892" width="32.42578125" style="320" customWidth="1"/>
    <col min="5893" max="5893" width="11.5703125" style="320" customWidth="1"/>
    <col min="5894" max="5894" width="6.5703125" style="320" customWidth="1"/>
    <col min="5895" max="5895" width="1.5703125" style="320" customWidth="1"/>
    <col min="5896" max="5896" width="6" style="320" customWidth="1"/>
    <col min="5897" max="5897" width="1.5703125" style="320" customWidth="1"/>
    <col min="5898" max="5898" width="6.140625" style="320" customWidth="1"/>
    <col min="5899" max="5899" width="1.5703125" style="320" customWidth="1"/>
    <col min="5900" max="5900" width="6.140625" style="320" customWidth="1"/>
    <col min="5901" max="5901" width="1.5703125" style="320" customWidth="1"/>
    <col min="5902" max="5902" width="6.140625" style="320" customWidth="1"/>
    <col min="5903" max="5903" width="1.5703125" style="320" customWidth="1"/>
    <col min="5904" max="5904" width="6" style="320" customWidth="1"/>
    <col min="5905" max="5905" width="1.5703125" style="320" customWidth="1"/>
    <col min="5906" max="5906" width="6" style="320" customWidth="1"/>
    <col min="5907" max="5907" width="1.5703125" style="320" customWidth="1"/>
    <col min="5908" max="5908" width="6" style="320" customWidth="1"/>
    <col min="5909" max="5909" width="1.5703125" style="320" customWidth="1"/>
    <col min="5910" max="5910" width="6" style="320" customWidth="1"/>
    <col min="5911" max="5911" width="1.5703125" style="320" customWidth="1"/>
    <col min="5912" max="5912" width="6" style="320" customWidth="1"/>
    <col min="5913" max="5913" width="1.5703125" style="320" customWidth="1"/>
    <col min="5914" max="5914" width="6" style="320" customWidth="1"/>
    <col min="5915" max="5915" width="1.5703125" style="320" customWidth="1"/>
    <col min="5916" max="5916" width="6" style="320" customWidth="1"/>
    <col min="5917" max="5917" width="1.5703125" style="320" customWidth="1"/>
    <col min="5918" max="5918" width="6" style="320" customWidth="1"/>
    <col min="5919" max="5919" width="1.5703125" style="320" customWidth="1"/>
    <col min="5920" max="5920" width="6" style="320" customWidth="1"/>
    <col min="5921" max="5921" width="1.5703125" style="320" customWidth="1"/>
    <col min="5922" max="5922" width="6" style="320" customWidth="1"/>
    <col min="5923" max="5923" width="1.5703125" style="320" customWidth="1"/>
    <col min="5924" max="5924" width="6" style="320" customWidth="1"/>
    <col min="5925" max="5925" width="1.5703125" style="320" customWidth="1"/>
    <col min="5926" max="5926" width="6" style="320" customWidth="1"/>
    <col min="5927" max="5927" width="1.5703125" style="320" customWidth="1"/>
    <col min="5928" max="5928" width="6" style="320" customWidth="1"/>
    <col min="5929" max="5929" width="1.5703125" style="320" customWidth="1"/>
    <col min="5930" max="5930" width="6" style="320" customWidth="1"/>
    <col min="5931" max="5931" width="1.5703125" style="320" customWidth="1"/>
    <col min="5932" max="5932" width="6" style="320" customWidth="1"/>
    <col min="5933" max="5933" width="1.5703125" style="320" customWidth="1"/>
    <col min="5934" max="5934" width="6" style="320" customWidth="1"/>
    <col min="5935" max="5935" width="1.5703125" style="320" customWidth="1"/>
    <col min="5936" max="5936" width="6" style="320" customWidth="1"/>
    <col min="5937" max="5937" width="1.5703125" style="320" customWidth="1"/>
    <col min="5938" max="5938" width="8" style="320" customWidth="1"/>
    <col min="5939" max="5939" width="1.5703125" style="320" customWidth="1"/>
    <col min="5940" max="5940" width="6" style="320" customWidth="1"/>
    <col min="5941" max="5942" width="1.5703125" style="320" customWidth="1"/>
    <col min="5943" max="5943" width="3.85546875" style="320" customWidth="1"/>
    <col min="5944" max="5944" width="5.42578125" style="320" customWidth="1"/>
    <col min="5945" max="5945" width="18" style="320" customWidth="1"/>
    <col min="5946" max="5946" width="8" style="320"/>
    <col min="5947" max="5947" width="5.140625" style="320" customWidth="1"/>
    <col min="5948" max="5948" width="1" style="320" customWidth="1"/>
    <col min="5949" max="5949" width="8" style="320"/>
    <col min="5950" max="5950" width="1" style="320" customWidth="1"/>
    <col min="5951" max="5951" width="8" style="320"/>
    <col min="5952" max="5952" width="1" style="320" customWidth="1"/>
    <col min="5953" max="5953" width="8" style="320"/>
    <col min="5954" max="5954" width="1" style="320" customWidth="1"/>
    <col min="5955" max="5955" width="8" style="320"/>
    <col min="5956" max="5956" width="1" style="320" customWidth="1"/>
    <col min="5957" max="5957" width="8" style="320"/>
    <col min="5958" max="5958" width="1" style="320" customWidth="1"/>
    <col min="5959" max="5959" width="8" style="320"/>
    <col min="5960" max="5960" width="1" style="320" customWidth="1"/>
    <col min="5961" max="5961" width="8" style="320"/>
    <col min="5962" max="5962" width="1" style="320" customWidth="1"/>
    <col min="5963" max="5963" width="8" style="320"/>
    <col min="5964" max="5964" width="1" style="320" customWidth="1"/>
    <col min="5965" max="5965" width="8" style="320"/>
    <col min="5966" max="5966" width="1" style="320" customWidth="1"/>
    <col min="5967" max="5967" width="8" style="320"/>
    <col min="5968" max="5968" width="1" style="320" customWidth="1"/>
    <col min="5969" max="5969" width="8" style="320"/>
    <col min="5970" max="5970" width="1" style="320" customWidth="1"/>
    <col min="5971" max="5971" width="8" style="320"/>
    <col min="5972" max="5972" width="1" style="320" customWidth="1"/>
    <col min="5973" max="5973" width="8" style="320"/>
    <col min="5974" max="5974" width="1" style="320" customWidth="1"/>
    <col min="5975" max="5975" width="8" style="320"/>
    <col min="5976" max="5976" width="1" style="320" customWidth="1"/>
    <col min="5977" max="5977" width="8" style="320"/>
    <col min="5978" max="5978" width="1" style="320" customWidth="1"/>
    <col min="5979" max="5979" width="8" style="320"/>
    <col min="5980" max="5980" width="1" style="320" customWidth="1"/>
    <col min="5981" max="5981" width="8" style="320"/>
    <col min="5982" max="5982" width="1" style="320" customWidth="1"/>
    <col min="5983" max="5983" width="8" style="320"/>
    <col min="5984" max="5984" width="1" style="320" customWidth="1"/>
    <col min="5985" max="5985" width="8" style="320"/>
    <col min="5986" max="5986" width="1" style="320" customWidth="1"/>
    <col min="5987" max="5987" width="8" style="320"/>
    <col min="5988" max="5988" width="1" style="320" customWidth="1"/>
    <col min="5989" max="5989" width="8" style="320"/>
    <col min="5990" max="5990" width="1" style="320" customWidth="1"/>
    <col min="5991" max="5991" width="8" style="320"/>
    <col min="5992" max="5992" width="1" style="320" customWidth="1"/>
    <col min="5993" max="6144" width="8" style="320"/>
    <col min="6145" max="6146" width="0" style="320" hidden="1" customWidth="1"/>
    <col min="6147" max="6147" width="7.140625" style="320" customWidth="1"/>
    <col min="6148" max="6148" width="32.42578125" style="320" customWidth="1"/>
    <col min="6149" max="6149" width="11.5703125" style="320" customWidth="1"/>
    <col min="6150" max="6150" width="6.5703125" style="320" customWidth="1"/>
    <col min="6151" max="6151" width="1.5703125" style="320" customWidth="1"/>
    <col min="6152" max="6152" width="6" style="320" customWidth="1"/>
    <col min="6153" max="6153" width="1.5703125" style="320" customWidth="1"/>
    <col min="6154" max="6154" width="6.140625" style="320" customWidth="1"/>
    <col min="6155" max="6155" width="1.5703125" style="320" customWidth="1"/>
    <col min="6156" max="6156" width="6.140625" style="320" customWidth="1"/>
    <col min="6157" max="6157" width="1.5703125" style="320" customWidth="1"/>
    <col min="6158" max="6158" width="6.140625" style="320" customWidth="1"/>
    <col min="6159" max="6159" width="1.5703125" style="320" customWidth="1"/>
    <col min="6160" max="6160" width="6" style="320" customWidth="1"/>
    <col min="6161" max="6161" width="1.5703125" style="320" customWidth="1"/>
    <col min="6162" max="6162" width="6" style="320" customWidth="1"/>
    <col min="6163" max="6163" width="1.5703125" style="320" customWidth="1"/>
    <col min="6164" max="6164" width="6" style="320" customWidth="1"/>
    <col min="6165" max="6165" width="1.5703125" style="320" customWidth="1"/>
    <col min="6166" max="6166" width="6" style="320" customWidth="1"/>
    <col min="6167" max="6167" width="1.5703125" style="320" customWidth="1"/>
    <col min="6168" max="6168" width="6" style="320" customWidth="1"/>
    <col min="6169" max="6169" width="1.5703125" style="320" customWidth="1"/>
    <col min="6170" max="6170" width="6" style="320" customWidth="1"/>
    <col min="6171" max="6171" width="1.5703125" style="320" customWidth="1"/>
    <col min="6172" max="6172" width="6" style="320" customWidth="1"/>
    <col min="6173" max="6173" width="1.5703125" style="320" customWidth="1"/>
    <col min="6174" max="6174" width="6" style="320" customWidth="1"/>
    <col min="6175" max="6175" width="1.5703125" style="320" customWidth="1"/>
    <col min="6176" max="6176" width="6" style="320" customWidth="1"/>
    <col min="6177" max="6177" width="1.5703125" style="320" customWidth="1"/>
    <col min="6178" max="6178" width="6" style="320" customWidth="1"/>
    <col min="6179" max="6179" width="1.5703125" style="320" customWidth="1"/>
    <col min="6180" max="6180" width="6" style="320" customWidth="1"/>
    <col min="6181" max="6181" width="1.5703125" style="320" customWidth="1"/>
    <col min="6182" max="6182" width="6" style="320" customWidth="1"/>
    <col min="6183" max="6183" width="1.5703125" style="320" customWidth="1"/>
    <col min="6184" max="6184" width="6" style="320" customWidth="1"/>
    <col min="6185" max="6185" width="1.5703125" style="320" customWidth="1"/>
    <col min="6186" max="6186" width="6" style="320" customWidth="1"/>
    <col min="6187" max="6187" width="1.5703125" style="320" customWidth="1"/>
    <col min="6188" max="6188" width="6" style="320" customWidth="1"/>
    <col min="6189" max="6189" width="1.5703125" style="320" customWidth="1"/>
    <col min="6190" max="6190" width="6" style="320" customWidth="1"/>
    <col min="6191" max="6191" width="1.5703125" style="320" customWidth="1"/>
    <col min="6192" max="6192" width="6" style="320" customWidth="1"/>
    <col min="6193" max="6193" width="1.5703125" style="320" customWidth="1"/>
    <col min="6194" max="6194" width="8" style="320" customWidth="1"/>
    <col min="6195" max="6195" width="1.5703125" style="320" customWidth="1"/>
    <col min="6196" max="6196" width="6" style="320" customWidth="1"/>
    <col min="6197" max="6198" width="1.5703125" style="320" customWidth="1"/>
    <col min="6199" max="6199" width="3.85546875" style="320" customWidth="1"/>
    <col min="6200" max="6200" width="5.42578125" style="320" customWidth="1"/>
    <col min="6201" max="6201" width="18" style="320" customWidth="1"/>
    <col min="6202" max="6202" width="8" style="320"/>
    <col min="6203" max="6203" width="5.140625" style="320" customWidth="1"/>
    <col min="6204" max="6204" width="1" style="320" customWidth="1"/>
    <col min="6205" max="6205" width="8" style="320"/>
    <col min="6206" max="6206" width="1" style="320" customWidth="1"/>
    <col min="6207" max="6207" width="8" style="320"/>
    <col min="6208" max="6208" width="1" style="320" customWidth="1"/>
    <col min="6209" max="6209" width="8" style="320"/>
    <col min="6210" max="6210" width="1" style="320" customWidth="1"/>
    <col min="6211" max="6211" width="8" style="320"/>
    <col min="6212" max="6212" width="1" style="320" customWidth="1"/>
    <col min="6213" max="6213" width="8" style="320"/>
    <col min="6214" max="6214" width="1" style="320" customWidth="1"/>
    <col min="6215" max="6215" width="8" style="320"/>
    <col min="6216" max="6216" width="1" style="320" customWidth="1"/>
    <col min="6217" max="6217" width="8" style="320"/>
    <col min="6218" max="6218" width="1" style="320" customWidth="1"/>
    <col min="6219" max="6219" width="8" style="320"/>
    <col min="6220" max="6220" width="1" style="320" customWidth="1"/>
    <col min="6221" max="6221" width="8" style="320"/>
    <col min="6222" max="6222" width="1" style="320" customWidth="1"/>
    <col min="6223" max="6223" width="8" style="320"/>
    <col min="6224" max="6224" width="1" style="320" customWidth="1"/>
    <col min="6225" max="6225" width="8" style="320"/>
    <col min="6226" max="6226" width="1" style="320" customWidth="1"/>
    <col min="6227" max="6227" width="8" style="320"/>
    <col min="6228" max="6228" width="1" style="320" customWidth="1"/>
    <col min="6229" max="6229" width="8" style="320"/>
    <col min="6230" max="6230" width="1" style="320" customWidth="1"/>
    <col min="6231" max="6231" width="8" style="320"/>
    <col min="6232" max="6232" width="1" style="320" customWidth="1"/>
    <col min="6233" max="6233" width="8" style="320"/>
    <col min="6234" max="6234" width="1" style="320" customWidth="1"/>
    <col min="6235" max="6235" width="8" style="320"/>
    <col min="6236" max="6236" width="1" style="320" customWidth="1"/>
    <col min="6237" max="6237" width="8" style="320"/>
    <col min="6238" max="6238" width="1" style="320" customWidth="1"/>
    <col min="6239" max="6239" width="8" style="320"/>
    <col min="6240" max="6240" width="1" style="320" customWidth="1"/>
    <col min="6241" max="6241" width="8" style="320"/>
    <col min="6242" max="6242" width="1" style="320" customWidth="1"/>
    <col min="6243" max="6243" width="8" style="320"/>
    <col min="6244" max="6244" width="1" style="320" customWidth="1"/>
    <col min="6245" max="6245" width="8" style="320"/>
    <col min="6246" max="6246" width="1" style="320" customWidth="1"/>
    <col min="6247" max="6247" width="8" style="320"/>
    <col min="6248" max="6248" width="1" style="320" customWidth="1"/>
    <col min="6249" max="6400" width="8" style="320"/>
    <col min="6401" max="6402" width="0" style="320" hidden="1" customWidth="1"/>
    <col min="6403" max="6403" width="7.140625" style="320" customWidth="1"/>
    <col min="6404" max="6404" width="32.42578125" style="320" customWidth="1"/>
    <col min="6405" max="6405" width="11.5703125" style="320" customWidth="1"/>
    <col min="6406" max="6406" width="6.5703125" style="320" customWidth="1"/>
    <col min="6407" max="6407" width="1.5703125" style="320" customWidth="1"/>
    <col min="6408" max="6408" width="6" style="320" customWidth="1"/>
    <col min="6409" max="6409" width="1.5703125" style="320" customWidth="1"/>
    <col min="6410" max="6410" width="6.140625" style="320" customWidth="1"/>
    <col min="6411" max="6411" width="1.5703125" style="320" customWidth="1"/>
    <col min="6412" max="6412" width="6.140625" style="320" customWidth="1"/>
    <col min="6413" max="6413" width="1.5703125" style="320" customWidth="1"/>
    <col min="6414" max="6414" width="6.140625" style="320" customWidth="1"/>
    <col min="6415" max="6415" width="1.5703125" style="320" customWidth="1"/>
    <col min="6416" max="6416" width="6" style="320" customWidth="1"/>
    <col min="6417" max="6417" width="1.5703125" style="320" customWidth="1"/>
    <col min="6418" max="6418" width="6" style="320" customWidth="1"/>
    <col min="6419" max="6419" width="1.5703125" style="320" customWidth="1"/>
    <col min="6420" max="6420" width="6" style="320" customWidth="1"/>
    <col min="6421" max="6421" width="1.5703125" style="320" customWidth="1"/>
    <col min="6422" max="6422" width="6" style="320" customWidth="1"/>
    <col min="6423" max="6423" width="1.5703125" style="320" customWidth="1"/>
    <col min="6424" max="6424" width="6" style="320" customWidth="1"/>
    <col min="6425" max="6425" width="1.5703125" style="320" customWidth="1"/>
    <col min="6426" max="6426" width="6" style="320" customWidth="1"/>
    <col min="6427" max="6427" width="1.5703125" style="320" customWidth="1"/>
    <col min="6428" max="6428" width="6" style="320" customWidth="1"/>
    <col min="6429" max="6429" width="1.5703125" style="320" customWidth="1"/>
    <col min="6430" max="6430" width="6" style="320" customWidth="1"/>
    <col min="6431" max="6431" width="1.5703125" style="320" customWidth="1"/>
    <col min="6432" max="6432" width="6" style="320" customWidth="1"/>
    <col min="6433" max="6433" width="1.5703125" style="320" customWidth="1"/>
    <col min="6434" max="6434" width="6" style="320" customWidth="1"/>
    <col min="6435" max="6435" width="1.5703125" style="320" customWidth="1"/>
    <col min="6436" max="6436" width="6" style="320" customWidth="1"/>
    <col min="6437" max="6437" width="1.5703125" style="320" customWidth="1"/>
    <col min="6438" max="6438" width="6" style="320" customWidth="1"/>
    <col min="6439" max="6439" width="1.5703125" style="320" customWidth="1"/>
    <col min="6440" max="6440" width="6" style="320" customWidth="1"/>
    <col min="6441" max="6441" width="1.5703125" style="320" customWidth="1"/>
    <col min="6442" max="6442" width="6" style="320" customWidth="1"/>
    <col min="6443" max="6443" width="1.5703125" style="320" customWidth="1"/>
    <col min="6444" max="6444" width="6" style="320" customWidth="1"/>
    <col min="6445" max="6445" width="1.5703125" style="320" customWidth="1"/>
    <col min="6446" max="6446" width="6" style="320" customWidth="1"/>
    <col min="6447" max="6447" width="1.5703125" style="320" customWidth="1"/>
    <col min="6448" max="6448" width="6" style="320" customWidth="1"/>
    <col min="6449" max="6449" width="1.5703125" style="320" customWidth="1"/>
    <col min="6450" max="6450" width="8" style="320" customWidth="1"/>
    <col min="6451" max="6451" width="1.5703125" style="320" customWidth="1"/>
    <col min="6452" max="6452" width="6" style="320" customWidth="1"/>
    <col min="6453" max="6454" width="1.5703125" style="320" customWidth="1"/>
    <col min="6455" max="6455" width="3.85546875" style="320" customWidth="1"/>
    <col min="6456" max="6456" width="5.42578125" style="320" customWidth="1"/>
    <col min="6457" max="6457" width="18" style="320" customWidth="1"/>
    <col min="6458" max="6458" width="8" style="320"/>
    <col min="6459" max="6459" width="5.140625" style="320" customWidth="1"/>
    <col min="6460" max="6460" width="1" style="320" customWidth="1"/>
    <col min="6461" max="6461" width="8" style="320"/>
    <col min="6462" max="6462" width="1" style="320" customWidth="1"/>
    <col min="6463" max="6463" width="8" style="320"/>
    <col min="6464" max="6464" width="1" style="320" customWidth="1"/>
    <col min="6465" max="6465" width="8" style="320"/>
    <col min="6466" max="6466" width="1" style="320" customWidth="1"/>
    <col min="6467" max="6467" width="8" style="320"/>
    <col min="6468" max="6468" width="1" style="320" customWidth="1"/>
    <col min="6469" max="6469" width="8" style="320"/>
    <col min="6470" max="6470" width="1" style="320" customWidth="1"/>
    <col min="6471" max="6471" width="8" style="320"/>
    <col min="6472" max="6472" width="1" style="320" customWidth="1"/>
    <col min="6473" max="6473" width="8" style="320"/>
    <col min="6474" max="6474" width="1" style="320" customWidth="1"/>
    <col min="6475" max="6475" width="8" style="320"/>
    <col min="6476" max="6476" width="1" style="320" customWidth="1"/>
    <col min="6477" max="6477" width="8" style="320"/>
    <col min="6478" max="6478" width="1" style="320" customWidth="1"/>
    <col min="6479" max="6479" width="8" style="320"/>
    <col min="6480" max="6480" width="1" style="320" customWidth="1"/>
    <col min="6481" max="6481" width="8" style="320"/>
    <col min="6482" max="6482" width="1" style="320" customWidth="1"/>
    <col min="6483" max="6483" width="8" style="320"/>
    <col min="6484" max="6484" width="1" style="320" customWidth="1"/>
    <col min="6485" max="6485" width="8" style="320"/>
    <col min="6486" max="6486" width="1" style="320" customWidth="1"/>
    <col min="6487" max="6487" width="8" style="320"/>
    <col min="6488" max="6488" width="1" style="320" customWidth="1"/>
    <col min="6489" max="6489" width="8" style="320"/>
    <col min="6490" max="6490" width="1" style="320" customWidth="1"/>
    <col min="6491" max="6491" width="8" style="320"/>
    <col min="6492" max="6492" width="1" style="320" customWidth="1"/>
    <col min="6493" max="6493" width="8" style="320"/>
    <col min="6494" max="6494" width="1" style="320" customWidth="1"/>
    <col min="6495" max="6495" width="8" style="320"/>
    <col min="6496" max="6496" width="1" style="320" customWidth="1"/>
    <col min="6497" max="6497" width="8" style="320"/>
    <col min="6498" max="6498" width="1" style="320" customWidth="1"/>
    <col min="6499" max="6499" width="8" style="320"/>
    <col min="6500" max="6500" width="1" style="320" customWidth="1"/>
    <col min="6501" max="6501" width="8" style="320"/>
    <col min="6502" max="6502" width="1" style="320" customWidth="1"/>
    <col min="6503" max="6503" width="8" style="320"/>
    <col min="6504" max="6504" width="1" style="320" customWidth="1"/>
    <col min="6505" max="6656" width="8" style="320"/>
    <col min="6657" max="6658" width="0" style="320" hidden="1" customWidth="1"/>
    <col min="6659" max="6659" width="7.140625" style="320" customWidth="1"/>
    <col min="6660" max="6660" width="32.42578125" style="320" customWidth="1"/>
    <col min="6661" max="6661" width="11.5703125" style="320" customWidth="1"/>
    <col min="6662" max="6662" width="6.5703125" style="320" customWidth="1"/>
    <col min="6663" max="6663" width="1.5703125" style="320" customWidth="1"/>
    <col min="6664" max="6664" width="6" style="320" customWidth="1"/>
    <col min="6665" max="6665" width="1.5703125" style="320" customWidth="1"/>
    <col min="6666" max="6666" width="6.140625" style="320" customWidth="1"/>
    <col min="6667" max="6667" width="1.5703125" style="320" customWidth="1"/>
    <col min="6668" max="6668" width="6.140625" style="320" customWidth="1"/>
    <col min="6669" max="6669" width="1.5703125" style="320" customWidth="1"/>
    <col min="6670" max="6670" width="6.140625" style="320" customWidth="1"/>
    <col min="6671" max="6671" width="1.5703125" style="320" customWidth="1"/>
    <col min="6672" max="6672" width="6" style="320" customWidth="1"/>
    <col min="6673" max="6673" width="1.5703125" style="320" customWidth="1"/>
    <col min="6674" max="6674" width="6" style="320" customWidth="1"/>
    <col min="6675" max="6675" width="1.5703125" style="320" customWidth="1"/>
    <col min="6676" max="6676" width="6" style="320" customWidth="1"/>
    <col min="6677" max="6677" width="1.5703125" style="320" customWidth="1"/>
    <col min="6678" max="6678" width="6" style="320" customWidth="1"/>
    <col min="6679" max="6679" width="1.5703125" style="320" customWidth="1"/>
    <col min="6680" max="6680" width="6" style="320" customWidth="1"/>
    <col min="6681" max="6681" width="1.5703125" style="320" customWidth="1"/>
    <col min="6682" max="6682" width="6" style="320" customWidth="1"/>
    <col min="6683" max="6683" width="1.5703125" style="320" customWidth="1"/>
    <col min="6684" max="6684" width="6" style="320" customWidth="1"/>
    <col min="6685" max="6685" width="1.5703125" style="320" customWidth="1"/>
    <col min="6686" max="6686" width="6" style="320" customWidth="1"/>
    <col min="6687" max="6687" width="1.5703125" style="320" customWidth="1"/>
    <col min="6688" max="6688" width="6" style="320" customWidth="1"/>
    <col min="6689" max="6689" width="1.5703125" style="320" customWidth="1"/>
    <col min="6690" max="6690" width="6" style="320" customWidth="1"/>
    <col min="6691" max="6691" width="1.5703125" style="320" customWidth="1"/>
    <col min="6692" max="6692" width="6" style="320" customWidth="1"/>
    <col min="6693" max="6693" width="1.5703125" style="320" customWidth="1"/>
    <col min="6694" max="6694" width="6" style="320" customWidth="1"/>
    <col min="6695" max="6695" width="1.5703125" style="320" customWidth="1"/>
    <col min="6696" max="6696" width="6" style="320" customWidth="1"/>
    <col min="6697" max="6697" width="1.5703125" style="320" customWidth="1"/>
    <col min="6698" max="6698" width="6" style="320" customWidth="1"/>
    <col min="6699" max="6699" width="1.5703125" style="320" customWidth="1"/>
    <col min="6700" max="6700" width="6" style="320" customWidth="1"/>
    <col min="6701" max="6701" width="1.5703125" style="320" customWidth="1"/>
    <col min="6702" max="6702" width="6" style="320" customWidth="1"/>
    <col min="6703" max="6703" width="1.5703125" style="320" customWidth="1"/>
    <col min="6704" max="6704" width="6" style="320" customWidth="1"/>
    <col min="6705" max="6705" width="1.5703125" style="320" customWidth="1"/>
    <col min="6706" max="6706" width="8" style="320" customWidth="1"/>
    <col min="6707" max="6707" width="1.5703125" style="320" customWidth="1"/>
    <col min="6708" max="6708" width="6" style="320" customWidth="1"/>
    <col min="6709" max="6710" width="1.5703125" style="320" customWidth="1"/>
    <col min="6711" max="6711" width="3.85546875" style="320" customWidth="1"/>
    <col min="6712" max="6712" width="5.42578125" style="320" customWidth="1"/>
    <col min="6713" max="6713" width="18" style="320" customWidth="1"/>
    <col min="6714" max="6714" width="8" style="320"/>
    <col min="6715" max="6715" width="5.140625" style="320" customWidth="1"/>
    <col min="6716" max="6716" width="1" style="320" customWidth="1"/>
    <col min="6717" max="6717" width="8" style="320"/>
    <col min="6718" max="6718" width="1" style="320" customWidth="1"/>
    <col min="6719" max="6719" width="8" style="320"/>
    <col min="6720" max="6720" width="1" style="320" customWidth="1"/>
    <col min="6721" max="6721" width="8" style="320"/>
    <col min="6722" max="6722" width="1" style="320" customWidth="1"/>
    <col min="6723" max="6723" width="8" style="320"/>
    <col min="6724" max="6724" width="1" style="320" customWidth="1"/>
    <col min="6725" max="6725" width="8" style="320"/>
    <col min="6726" max="6726" width="1" style="320" customWidth="1"/>
    <col min="6727" max="6727" width="8" style="320"/>
    <col min="6728" max="6728" width="1" style="320" customWidth="1"/>
    <col min="6729" max="6729" width="8" style="320"/>
    <col min="6730" max="6730" width="1" style="320" customWidth="1"/>
    <col min="6731" max="6731" width="8" style="320"/>
    <col min="6732" max="6732" width="1" style="320" customWidth="1"/>
    <col min="6733" max="6733" width="8" style="320"/>
    <col min="6734" max="6734" width="1" style="320" customWidth="1"/>
    <col min="6735" max="6735" width="8" style="320"/>
    <col min="6736" max="6736" width="1" style="320" customWidth="1"/>
    <col min="6737" max="6737" width="8" style="320"/>
    <col min="6738" max="6738" width="1" style="320" customWidth="1"/>
    <col min="6739" max="6739" width="8" style="320"/>
    <col min="6740" max="6740" width="1" style="320" customWidth="1"/>
    <col min="6741" max="6741" width="8" style="320"/>
    <col min="6742" max="6742" width="1" style="320" customWidth="1"/>
    <col min="6743" max="6743" width="8" style="320"/>
    <col min="6744" max="6744" width="1" style="320" customWidth="1"/>
    <col min="6745" max="6745" width="8" style="320"/>
    <col min="6746" max="6746" width="1" style="320" customWidth="1"/>
    <col min="6747" max="6747" width="8" style="320"/>
    <col min="6748" max="6748" width="1" style="320" customWidth="1"/>
    <col min="6749" max="6749" width="8" style="320"/>
    <col min="6750" max="6750" width="1" style="320" customWidth="1"/>
    <col min="6751" max="6751" width="8" style="320"/>
    <col min="6752" max="6752" width="1" style="320" customWidth="1"/>
    <col min="6753" max="6753" width="8" style="320"/>
    <col min="6754" max="6754" width="1" style="320" customWidth="1"/>
    <col min="6755" max="6755" width="8" style="320"/>
    <col min="6756" max="6756" width="1" style="320" customWidth="1"/>
    <col min="6757" max="6757" width="8" style="320"/>
    <col min="6758" max="6758" width="1" style="320" customWidth="1"/>
    <col min="6759" max="6759" width="8" style="320"/>
    <col min="6760" max="6760" width="1" style="320" customWidth="1"/>
    <col min="6761" max="6912" width="8" style="320"/>
    <col min="6913" max="6914" width="0" style="320" hidden="1" customWidth="1"/>
    <col min="6915" max="6915" width="7.140625" style="320" customWidth="1"/>
    <col min="6916" max="6916" width="32.42578125" style="320" customWidth="1"/>
    <col min="6917" max="6917" width="11.5703125" style="320" customWidth="1"/>
    <col min="6918" max="6918" width="6.5703125" style="320" customWidth="1"/>
    <col min="6919" max="6919" width="1.5703125" style="320" customWidth="1"/>
    <col min="6920" max="6920" width="6" style="320" customWidth="1"/>
    <col min="6921" max="6921" width="1.5703125" style="320" customWidth="1"/>
    <col min="6922" max="6922" width="6.140625" style="320" customWidth="1"/>
    <col min="6923" max="6923" width="1.5703125" style="320" customWidth="1"/>
    <col min="6924" max="6924" width="6.140625" style="320" customWidth="1"/>
    <col min="6925" max="6925" width="1.5703125" style="320" customWidth="1"/>
    <col min="6926" max="6926" width="6.140625" style="320" customWidth="1"/>
    <col min="6927" max="6927" width="1.5703125" style="320" customWidth="1"/>
    <col min="6928" max="6928" width="6" style="320" customWidth="1"/>
    <col min="6929" max="6929" width="1.5703125" style="320" customWidth="1"/>
    <col min="6930" max="6930" width="6" style="320" customWidth="1"/>
    <col min="6931" max="6931" width="1.5703125" style="320" customWidth="1"/>
    <col min="6932" max="6932" width="6" style="320" customWidth="1"/>
    <col min="6933" max="6933" width="1.5703125" style="320" customWidth="1"/>
    <col min="6934" max="6934" width="6" style="320" customWidth="1"/>
    <col min="6935" max="6935" width="1.5703125" style="320" customWidth="1"/>
    <col min="6936" max="6936" width="6" style="320" customWidth="1"/>
    <col min="6937" max="6937" width="1.5703125" style="320" customWidth="1"/>
    <col min="6938" max="6938" width="6" style="320" customWidth="1"/>
    <col min="6939" max="6939" width="1.5703125" style="320" customWidth="1"/>
    <col min="6940" max="6940" width="6" style="320" customWidth="1"/>
    <col min="6941" max="6941" width="1.5703125" style="320" customWidth="1"/>
    <col min="6942" max="6942" width="6" style="320" customWidth="1"/>
    <col min="6943" max="6943" width="1.5703125" style="320" customWidth="1"/>
    <col min="6944" max="6944" width="6" style="320" customWidth="1"/>
    <col min="6945" max="6945" width="1.5703125" style="320" customWidth="1"/>
    <col min="6946" max="6946" width="6" style="320" customWidth="1"/>
    <col min="6947" max="6947" width="1.5703125" style="320" customWidth="1"/>
    <col min="6948" max="6948" width="6" style="320" customWidth="1"/>
    <col min="6949" max="6949" width="1.5703125" style="320" customWidth="1"/>
    <col min="6950" max="6950" width="6" style="320" customWidth="1"/>
    <col min="6951" max="6951" width="1.5703125" style="320" customWidth="1"/>
    <col min="6952" max="6952" width="6" style="320" customWidth="1"/>
    <col min="6953" max="6953" width="1.5703125" style="320" customWidth="1"/>
    <col min="6954" max="6954" width="6" style="320" customWidth="1"/>
    <col min="6955" max="6955" width="1.5703125" style="320" customWidth="1"/>
    <col min="6956" max="6956" width="6" style="320" customWidth="1"/>
    <col min="6957" max="6957" width="1.5703125" style="320" customWidth="1"/>
    <col min="6958" max="6958" width="6" style="320" customWidth="1"/>
    <col min="6959" max="6959" width="1.5703125" style="320" customWidth="1"/>
    <col min="6960" max="6960" width="6" style="320" customWidth="1"/>
    <col min="6961" max="6961" width="1.5703125" style="320" customWidth="1"/>
    <col min="6962" max="6962" width="8" style="320" customWidth="1"/>
    <col min="6963" max="6963" width="1.5703125" style="320" customWidth="1"/>
    <col min="6964" max="6964" width="6" style="320" customWidth="1"/>
    <col min="6965" max="6966" width="1.5703125" style="320" customWidth="1"/>
    <col min="6967" max="6967" width="3.85546875" style="320" customWidth="1"/>
    <col min="6968" max="6968" width="5.42578125" style="320" customWidth="1"/>
    <col min="6969" max="6969" width="18" style="320" customWidth="1"/>
    <col min="6970" max="6970" width="8" style="320"/>
    <col min="6971" max="6971" width="5.140625" style="320" customWidth="1"/>
    <col min="6972" max="6972" width="1" style="320" customWidth="1"/>
    <col min="6973" max="6973" width="8" style="320"/>
    <col min="6974" max="6974" width="1" style="320" customWidth="1"/>
    <col min="6975" max="6975" width="8" style="320"/>
    <col min="6976" max="6976" width="1" style="320" customWidth="1"/>
    <col min="6977" max="6977" width="8" style="320"/>
    <col min="6978" max="6978" width="1" style="320" customWidth="1"/>
    <col min="6979" max="6979" width="8" style="320"/>
    <col min="6980" max="6980" width="1" style="320" customWidth="1"/>
    <col min="6981" max="6981" width="8" style="320"/>
    <col min="6982" max="6982" width="1" style="320" customWidth="1"/>
    <col min="6983" max="6983" width="8" style="320"/>
    <col min="6984" max="6984" width="1" style="320" customWidth="1"/>
    <col min="6985" max="6985" width="8" style="320"/>
    <col min="6986" max="6986" width="1" style="320" customWidth="1"/>
    <col min="6987" max="6987" width="8" style="320"/>
    <col min="6988" max="6988" width="1" style="320" customWidth="1"/>
    <col min="6989" max="6989" width="8" style="320"/>
    <col min="6990" max="6990" width="1" style="320" customWidth="1"/>
    <col min="6991" max="6991" width="8" style="320"/>
    <col min="6992" max="6992" width="1" style="320" customWidth="1"/>
    <col min="6993" max="6993" width="8" style="320"/>
    <col min="6994" max="6994" width="1" style="320" customWidth="1"/>
    <col min="6995" max="6995" width="8" style="320"/>
    <col min="6996" max="6996" width="1" style="320" customWidth="1"/>
    <col min="6997" max="6997" width="8" style="320"/>
    <col min="6998" max="6998" width="1" style="320" customWidth="1"/>
    <col min="6999" max="6999" width="8" style="320"/>
    <col min="7000" max="7000" width="1" style="320" customWidth="1"/>
    <col min="7001" max="7001" width="8" style="320"/>
    <col min="7002" max="7002" width="1" style="320" customWidth="1"/>
    <col min="7003" max="7003" width="8" style="320"/>
    <col min="7004" max="7004" width="1" style="320" customWidth="1"/>
    <col min="7005" max="7005" width="8" style="320"/>
    <col min="7006" max="7006" width="1" style="320" customWidth="1"/>
    <col min="7007" max="7007" width="8" style="320"/>
    <col min="7008" max="7008" width="1" style="320" customWidth="1"/>
    <col min="7009" max="7009" width="8" style="320"/>
    <col min="7010" max="7010" width="1" style="320" customWidth="1"/>
    <col min="7011" max="7011" width="8" style="320"/>
    <col min="7012" max="7012" width="1" style="320" customWidth="1"/>
    <col min="7013" max="7013" width="8" style="320"/>
    <col min="7014" max="7014" width="1" style="320" customWidth="1"/>
    <col min="7015" max="7015" width="8" style="320"/>
    <col min="7016" max="7016" width="1" style="320" customWidth="1"/>
    <col min="7017" max="7168" width="8" style="320"/>
    <col min="7169" max="7170" width="0" style="320" hidden="1" customWidth="1"/>
    <col min="7171" max="7171" width="7.140625" style="320" customWidth="1"/>
    <col min="7172" max="7172" width="32.42578125" style="320" customWidth="1"/>
    <col min="7173" max="7173" width="11.5703125" style="320" customWidth="1"/>
    <col min="7174" max="7174" width="6.5703125" style="320" customWidth="1"/>
    <col min="7175" max="7175" width="1.5703125" style="320" customWidth="1"/>
    <col min="7176" max="7176" width="6" style="320" customWidth="1"/>
    <col min="7177" max="7177" width="1.5703125" style="320" customWidth="1"/>
    <col min="7178" max="7178" width="6.140625" style="320" customWidth="1"/>
    <col min="7179" max="7179" width="1.5703125" style="320" customWidth="1"/>
    <col min="7180" max="7180" width="6.140625" style="320" customWidth="1"/>
    <col min="7181" max="7181" width="1.5703125" style="320" customWidth="1"/>
    <col min="7182" max="7182" width="6.140625" style="320" customWidth="1"/>
    <col min="7183" max="7183" width="1.5703125" style="320" customWidth="1"/>
    <col min="7184" max="7184" width="6" style="320" customWidth="1"/>
    <col min="7185" max="7185" width="1.5703125" style="320" customWidth="1"/>
    <col min="7186" max="7186" width="6" style="320" customWidth="1"/>
    <col min="7187" max="7187" width="1.5703125" style="320" customWidth="1"/>
    <col min="7188" max="7188" width="6" style="320" customWidth="1"/>
    <col min="7189" max="7189" width="1.5703125" style="320" customWidth="1"/>
    <col min="7190" max="7190" width="6" style="320" customWidth="1"/>
    <col min="7191" max="7191" width="1.5703125" style="320" customWidth="1"/>
    <col min="7192" max="7192" width="6" style="320" customWidth="1"/>
    <col min="7193" max="7193" width="1.5703125" style="320" customWidth="1"/>
    <col min="7194" max="7194" width="6" style="320" customWidth="1"/>
    <col min="7195" max="7195" width="1.5703125" style="320" customWidth="1"/>
    <col min="7196" max="7196" width="6" style="320" customWidth="1"/>
    <col min="7197" max="7197" width="1.5703125" style="320" customWidth="1"/>
    <col min="7198" max="7198" width="6" style="320" customWidth="1"/>
    <col min="7199" max="7199" width="1.5703125" style="320" customWidth="1"/>
    <col min="7200" max="7200" width="6" style="320" customWidth="1"/>
    <col min="7201" max="7201" width="1.5703125" style="320" customWidth="1"/>
    <col min="7202" max="7202" width="6" style="320" customWidth="1"/>
    <col min="7203" max="7203" width="1.5703125" style="320" customWidth="1"/>
    <col min="7204" max="7204" width="6" style="320" customWidth="1"/>
    <col min="7205" max="7205" width="1.5703125" style="320" customWidth="1"/>
    <col min="7206" max="7206" width="6" style="320" customWidth="1"/>
    <col min="7207" max="7207" width="1.5703125" style="320" customWidth="1"/>
    <col min="7208" max="7208" width="6" style="320" customWidth="1"/>
    <col min="7209" max="7209" width="1.5703125" style="320" customWidth="1"/>
    <col min="7210" max="7210" width="6" style="320" customWidth="1"/>
    <col min="7211" max="7211" width="1.5703125" style="320" customWidth="1"/>
    <col min="7212" max="7212" width="6" style="320" customWidth="1"/>
    <col min="7213" max="7213" width="1.5703125" style="320" customWidth="1"/>
    <col min="7214" max="7214" width="6" style="320" customWidth="1"/>
    <col min="7215" max="7215" width="1.5703125" style="320" customWidth="1"/>
    <col min="7216" max="7216" width="6" style="320" customWidth="1"/>
    <col min="7217" max="7217" width="1.5703125" style="320" customWidth="1"/>
    <col min="7218" max="7218" width="8" style="320" customWidth="1"/>
    <col min="7219" max="7219" width="1.5703125" style="320" customWidth="1"/>
    <col min="7220" max="7220" width="6" style="320" customWidth="1"/>
    <col min="7221" max="7222" width="1.5703125" style="320" customWidth="1"/>
    <col min="7223" max="7223" width="3.85546875" style="320" customWidth="1"/>
    <col min="7224" max="7224" width="5.42578125" style="320" customWidth="1"/>
    <col min="7225" max="7225" width="18" style="320" customWidth="1"/>
    <col min="7226" max="7226" width="8" style="320"/>
    <col min="7227" max="7227" width="5.140625" style="320" customWidth="1"/>
    <col min="7228" max="7228" width="1" style="320" customWidth="1"/>
    <col min="7229" max="7229" width="8" style="320"/>
    <col min="7230" max="7230" width="1" style="320" customWidth="1"/>
    <col min="7231" max="7231" width="8" style="320"/>
    <col min="7232" max="7232" width="1" style="320" customWidth="1"/>
    <col min="7233" max="7233" width="8" style="320"/>
    <col min="7234" max="7234" width="1" style="320" customWidth="1"/>
    <col min="7235" max="7235" width="8" style="320"/>
    <col min="7236" max="7236" width="1" style="320" customWidth="1"/>
    <col min="7237" max="7237" width="8" style="320"/>
    <col min="7238" max="7238" width="1" style="320" customWidth="1"/>
    <col min="7239" max="7239" width="8" style="320"/>
    <col min="7240" max="7240" width="1" style="320" customWidth="1"/>
    <col min="7241" max="7241" width="8" style="320"/>
    <col min="7242" max="7242" width="1" style="320" customWidth="1"/>
    <col min="7243" max="7243" width="8" style="320"/>
    <col min="7244" max="7244" width="1" style="320" customWidth="1"/>
    <col min="7245" max="7245" width="8" style="320"/>
    <col min="7246" max="7246" width="1" style="320" customWidth="1"/>
    <col min="7247" max="7247" width="8" style="320"/>
    <col min="7248" max="7248" width="1" style="320" customWidth="1"/>
    <col min="7249" max="7249" width="8" style="320"/>
    <col min="7250" max="7250" width="1" style="320" customWidth="1"/>
    <col min="7251" max="7251" width="8" style="320"/>
    <col min="7252" max="7252" width="1" style="320" customWidth="1"/>
    <col min="7253" max="7253" width="8" style="320"/>
    <col min="7254" max="7254" width="1" style="320" customWidth="1"/>
    <col min="7255" max="7255" width="8" style="320"/>
    <col min="7256" max="7256" width="1" style="320" customWidth="1"/>
    <col min="7257" max="7257" width="8" style="320"/>
    <col min="7258" max="7258" width="1" style="320" customWidth="1"/>
    <col min="7259" max="7259" width="8" style="320"/>
    <col min="7260" max="7260" width="1" style="320" customWidth="1"/>
    <col min="7261" max="7261" width="8" style="320"/>
    <col min="7262" max="7262" width="1" style="320" customWidth="1"/>
    <col min="7263" max="7263" width="8" style="320"/>
    <col min="7264" max="7264" width="1" style="320" customWidth="1"/>
    <col min="7265" max="7265" width="8" style="320"/>
    <col min="7266" max="7266" width="1" style="320" customWidth="1"/>
    <col min="7267" max="7267" width="8" style="320"/>
    <col min="7268" max="7268" width="1" style="320" customWidth="1"/>
    <col min="7269" max="7269" width="8" style="320"/>
    <col min="7270" max="7270" width="1" style="320" customWidth="1"/>
    <col min="7271" max="7271" width="8" style="320"/>
    <col min="7272" max="7272" width="1" style="320" customWidth="1"/>
    <col min="7273" max="7424" width="8" style="320"/>
    <col min="7425" max="7426" width="0" style="320" hidden="1" customWidth="1"/>
    <col min="7427" max="7427" width="7.140625" style="320" customWidth="1"/>
    <col min="7428" max="7428" width="32.42578125" style="320" customWidth="1"/>
    <col min="7429" max="7429" width="11.5703125" style="320" customWidth="1"/>
    <col min="7430" max="7430" width="6.5703125" style="320" customWidth="1"/>
    <col min="7431" max="7431" width="1.5703125" style="320" customWidth="1"/>
    <col min="7432" max="7432" width="6" style="320" customWidth="1"/>
    <col min="7433" max="7433" width="1.5703125" style="320" customWidth="1"/>
    <col min="7434" max="7434" width="6.140625" style="320" customWidth="1"/>
    <col min="7435" max="7435" width="1.5703125" style="320" customWidth="1"/>
    <col min="7436" max="7436" width="6.140625" style="320" customWidth="1"/>
    <col min="7437" max="7437" width="1.5703125" style="320" customWidth="1"/>
    <col min="7438" max="7438" width="6.140625" style="320" customWidth="1"/>
    <col min="7439" max="7439" width="1.5703125" style="320" customWidth="1"/>
    <col min="7440" max="7440" width="6" style="320" customWidth="1"/>
    <col min="7441" max="7441" width="1.5703125" style="320" customWidth="1"/>
    <col min="7442" max="7442" width="6" style="320" customWidth="1"/>
    <col min="7443" max="7443" width="1.5703125" style="320" customWidth="1"/>
    <col min="7444" max="7444" width="6" style="320" customWidth="1"/>
    <col min="7445" max="7445" width="1.5703125" style="320" customWidth="1"/>
    <col min="7446" max="7446" width="6" style="320" customWidth="1"/>
    <col min="7447" max="7447" width="1.5703125" style="320" customWidth="1"/>
    <col min="7448" max="7448" width="6" style="320" customWidth="1"/>
    <col min="7449" max="7449" width="1.5703125" style="320" customWidth="1"/>
    <col min="7450" max="7450" width="6" style="320" customWidth="1"/>
    <col min="7451" max="7451" width="1.5703125" style="320" customWidth="1"/>
    <col min="7452" max="7452" width="6" style="320" customWidth="1"/>
    <col min="7453" max="7453" width="1.5703125" style="320" customWidth="1"/>
    <col min="7454" max="7454" width="6" style="320" customWidth="1"/>
    <col min="7455" max="7455" width="1.5703125" style="320" customWidth="1"/>
    <col min="7456" max="7456" width="6" style="320" customWidth="1"/>
    <col min="7457" max="7457" width="1.5703125" style="320" customWidth="1"/>
    <col min="7458" max="7458" width="6" style="320" customWidth="1"/>
    <col min="7459" max="7459" width="1.5703125" style="320" customWidth="1"/>
    <col min="7460" max="7460" width="6" style="320" customWidth="1"/>
    <col min="7461" max="7461" width="1.5703125" style="320" customWidth="1"/>
    <col min="7462" max="7462" width="6" style="320" customWidth="1"/>
    <col min="7463" max="7463" width="1.5703125" style="320" customWidth="1"/>
    <col min="7464" max="7464" width="6" style="320" customWidth="1"/>
    <col min="7465" max="7465" width="1.5703125" style="320" customWidth="1"/>
    <col min="7466" max="7466" width="6" style="320" customWidth="1"/>
    <col min="7467" max="7467" width="1.5703125" style="320" customWidth="1"/>
    <col min="7468" max="7468" width="6" style="320" customWidth="1"/>
    <col min="7469" max="7469" width="1.5703125" style="320" customWidth="1"/>
    <col min="7470" max="7470" width="6" style="320" customWidth="1"/>
    <col min="7471" max="7471" width="1.5703125" style="320" customWidth="1"/>
    <col min="7472" max="7472" width="6" style="320" customWidth="1"/>
    <col min="7473" max="7473" width="1.5703125" style="320" customWidth="1"/>
    <col min="7474" max="7474" width="8" style="320" customWidth="1"/>
    <col min="7475" max="7475" width="1.5703125" style="320" customWidth="1"/>
    <col min="7476" max="7476" width="6" style="320" customWidth="1"/>
    <col min="7477" max="7478" width="1.5703125" style="320" customWidth="1"/>
    <col min="7479" max="7479" width="3.85546875" style="320" customWidth="1"/>
    <col min="7480" max="7480" width="5.42578125" style="320" customWidth="1"/>
    <col min="7481" max="7481" width="18" style="320" customWidth="1"/>
    <col min="7482" max="7482" width="8" style="320"/>
    <col min="7483" max="7483" width="5.140625" style="320" customWidth="1"/>
    <col min="7484" max="7484" width="1" style="320" customWidth="1"/>
    <col min="7485" max="7485" width="8" style="320"/>
    <col min="7486" max="7486" width="1" style="320" customWidth="1"/>
    <col min="7487" max="7487" width="8" style="320"/>
    <col min="7488" max="7488" width="1" style="320" customWidth="1"/>
    <col min="7489" max="7489" width="8" style="320"/>
    <col min="7490" max="7490" width="1" style="320" customWidth="1"/>
    <col min="7491" max="7491" width="8" style="320"/>
    <col min="7492" max="7492" width="1" style="320" customWidth="1"/>
    <col min="7493" max="7493" width="8" style="320"/>
    <col min="7494" max="7494" width="1" style="320" customWidth="1"/>
    <col min="7495" max="7495" width="8" style="320"/>
    <col min="7496" max="7496" width="1" style="320" customWidth="1"/>
    <col min="7497" max="7497" width="8" style="320"/>
    <col min="7498" max="7498" width="1" style="320" customWidth="1"/>
    <col min="7499" max="7499" width="8" style="320"/>
    <col min="7500" max="7500" width="1" style="320" customWidth="1"/>
    <col min="7501" max="7501" width="8" style="320"/>
    <col min="7502" max="7502" width="1" style="320" customWidth="1"/>
    <col min="7503" max="7503" width="8" style="320"/>
    <col min="7504" max="7504" width="1" style="320" customWidth="1"/>
    <col min="7505" max="7505" width="8" style="320"/>
    <col min="7506" max="7506" width="1" style="320" customWidth="1"/>
    <col min="7507" max="7507" width="8" style="320"/>
    <col min="7508" max="7508" width="1" style="320" customWidth="1"/>
    <col min="7509" max="7509" width="8" style="320"/>
    <col min="7510" max="7510" width="1" style="320" customWidth="1"/>
    <col min="7511" max="7511" width="8" style="320"/>
    <col min="7512" max="7512" width="1" style="320" customWidth="1"/>
    <col min="7513" max="7513" width="8" style="320"/>
    <col min="7514" max="7514" width="1" style="320" customWidth="1"/>
    <col min="7515" max="7515" width="8" style="320"/>
    <col min="7516" max="7516" width="1" style="320" customWidth="1"/>
    <col min="7517" max="7517" width="8" style="320"/>
    <col min="7518" max="7518" width="1" style="320" customWidth="1"/>
    <col min="7519" max="7519" width="8" style="320"/>
    <col min="7520" max="7520" width="1" style="320" customWidth="1"/>
    <col min="7521" max="7521" width="8" style="320"/>
    <col min="7522" max="7522" width="1" style="320" customWidth="1"/>
    <col min="7523" max="7523" width="8" style="320"/>
    <col min="7524" max="7524" width="1" style="320" customWidth="1"/>
    <col min="7525" max="7525" width="8" style="320"/>
    <col min="7526" max="7526" width="1" style="320" customWidth="1"/>
    <col min="7527" max="7527" width="8" style="320"/>
    <col min="7528" max="7528" width="1" style="320" customWidth="1"/>
    <col min="7529" max="7680" width="8" style="320"/>
    <col min="7681" max="7682" width="0" style="320" hidden="1" customWidth="1"/>
    <col min="7683" max="7683" width="7.140625" style="320" customWidth="1"/>
    <col min="7684" max="7684" width="32.42578125" style="320" customWidth="1"/>
    <col min="7685" max="7685" width="11.5703125" style="320" customWidth="1"/>
    <col min="7686" max="7686" width="6.5703125" style="320" customWidth="1"/>
    <col min="7687" max="7687" width="1.5703125" style="320" customWidth="1"/>
    <col min="7688" max="7688" width="6" style="320" customWidth="1"/>
    <col min="7689" max="7689" width="1.5703125" style="320" customWidth="1"/>
    <col min="7690" max="7690" width="6.140625" style="320" customWidth="1"/>
    <col min="7691" max="7691" width="1.5703125" style="320" customWidth="1"/>
    <col min="7692" max="7692" width="6.140625" style="320" customWidth="1"/>
    <col min="7693" max="7693" width="1.5703125" style="320" customWidth="1"/>
    <col min="7694" max="7694" width="6.140625" style="320" customWidth="1"/>
    <col min="7695" max="7695" width="1.5703125" style="320" customWidth="1"/>
    <col min="7696" max="7696" width="6" style="320" customWidth="1"/>
    <col min="7697" max="7697" width="1.5703125" style="320" customWidth="1"/>
    <col min="7698" max="7698" width="6" style="320" customWidth="1"/>
    <col min="7699" max="7699" width="1.5703125" style="320" customWidth="1"/>
    <col min="7700" max="7700" width="6" style="320" customWidth="1"/>
    <col min="7701" max="7701" width="1.5703125" style="320" customWidth="1"/>
    <col min="7702" max="7702" width="6" style="320" customWidth="1"/>
    <col min="7703" max="7703" width="1.5703125" style="320" customWidth="1"/>
    <col min="7704" max="7704" width="6" style="320" customWidth="1"/>
    <col min="7705" max="7705" width="1.5703125" style="320" customWidth="1"/>
    <col min="7706" max="7706" width="6" style="320" customWidth="1"/>
    <col min="7707" max="7707" width="1.5703125" style="320" customWidth="1"/>
    <col min="7708" max="7708" width="6" style="320" customWidth="1"/>
    <col min="7709" max="7709" width="1.5703125" style="320" customWidth="1"/>
    <col min="7710" max="7710" width="6" style="320" customWidth="1"/>
    <col min="7711" max="7711" width="1.5703125" style="320" customWidth="1"/>
    <col min="7712" max="7712" width="6" style="320" customWidth="1"/>
    <col min="7713" max="7713" width="1.5703125" style="320" customWidth="1"/>
    <col min="7714" max="7714" width="6" style="320" customWidth="1"/>
    <col min="7715" max="7715" width="1.5703125" style="320" customWidth="1"/>
    <col min="7716" max="7716" width="6" style="320" customWidth="1"/>
    <col min="7717" max="7717" width="1.5703125" style="320" customWidth="1"/>
    <col min="7718" max="7718" width="6" style="320" customWidth="1"/>
    <col min="7719" max="7719" width="1.5703125" style="320" customWidth="1"/>
    <col min="7720" max="7720" width="6" style="320" customWidth="1"/>
    <col min="7721" max="7721" width="1.5703125" style="320" customWidth="1"/>
    <col min="7722" max="7722" width="6" style="320" customWidth="1"/>
    <col min="7723" max="7723" width="1.5703125" style="320" customWidth="1"/>
    <col min="7724" max="7724" width="6" style="320" customWidth="1"/>
    <col min="7725" max="7725" width="1.5703125" style="320" customWidth="1"/>
    <col min="7726" max="7726" width="6" style="320" customWidth="1"/>
    <col min="7727" max="7727" width="1.5703125" style="320" customWidth="1"/>
    <col min="7728" max="7728" width="6" style="320" customWidth="1"/>
    <col min="7729" max="7729" width="1.5703125" style="320" customWidth="1"/>
    <col min="7730" max="7730" width="8" style="320" customWidth="1"/>
    <col min="7731" max="7731" width="1.5703125" style="320" customWidth="1"/>
    <col min="7732" max="7732" width="6" style="320" customWidth="1"/>
    <col min="7733" max="7734" width="1.5703125" style="320" customWidth="1"/>
    <col min="7735" max="7735" width="3.85546875" style="320" customWidth="1"/>
    <col min="7736" max="7736" width="5.42578125" style="320" customWidth="1"/>
    <col min="7737" max="7737" width="18" style="320" customWidth="1"/>
    <col min="7738" max="7738" width="8" style="320"/>
    <col min="7739" max="7739" width="5.140625" style="320" customWidth="1"/>
    <col min="7740" max="7740" width="1" style="320" customWidth="1"/>
    <col min="7741" max="7741" width="8" style="320"/>
    <col min="7742" max="7742" width="1" style="320" customWidth="1"/>
    <col min="7743" max="7743" width="8" style="320"/>
    <col min="7744" max="7744" width="1" style="320" customWidth="1"/>
    <col min="7745" max="7745" width="8" style="320"/>
    <col min="7746" max="7746" width="1" style="320" customWidth="1"/>
    <col min="7747" max="7747" width="8" style="320"/>
    <col min="7748" max="7748" width="1" style="320" customWidth="1"/>
    <col min="7749" max="7749" width="8" style="320"/>
    <col min="7750" max="7750" width="1" style="320" customWidth="1"/>
    <col min="7751" max="7751" width="8" style="320"/>
    <col min="7752" max="7752" width="1" style="320" customWidth="1"/>
    <col min="7753" max="7753" width="8" style="320"/>
    <col min="7754" max="7754" width="1" style="320" customWidth="1"/>
    <col min="7755" max="7755" width="8" style="320"/>
    <col min="7756" max="7756" width="1" style="320" customWidth="1"/>
    <col min="7757" max="7757" width="8" style="320"/>
    <col min="7758" max="7758" width="1" style="320" customWidth="1"/>
    <col min="7759" max="7759" width="8" style="320"/>
    <col min="7760" max="7760" width="1" style="320" customWidth="1"/>
    <col min="7761" max="7761" width="8" style="320"/>
    <col min="7762" max="7762" width="1" style="320" customWidth="1"/>
    <col min="7763" max="7763" width="8" style="320"/>
    <col min="7764" max="7764" width="1" style="320" customWidth="1"/>
    <col min="7765" max="7765" width="8" style="320"/>
    <col min="7766" max="7766" width="1" style="320" customWidth="1"/>
    <col min="7767" max="7767" width="8" style="320"/>
    <col min="7768" max="7768" width="1" style="320" customWidth="1"/>
    <col min="7769" max="7769" width="8" style="320"/>
    <col min="7770" max="7770" width="1" style="320" customWidth="1"/>
    <col min="7771" max="7771" width="8" style="320"/>
    <col min="7772" max="7772" width="1" style="320" customWidth="1"/>
    <col min="7773" max="7773" width="8" style="320"/>
    <col min="7774" max="7774" width="1" style="320" customWidth="1"/>
    <col min="7775" max="7775" width="8" style="320"/>
    <col min="7776" max="7776" width="1" style="320" customWidth="1"/>
    <col min="7777" max="7777" width="8" style="320"/>
    <col min="7778" max="7778" width="1" style="320" customWidth="1"/>
    <col min="7779" max="7779" width="8" style="320"/>
    <col min="7780" max="7780" width="1" style="320" customWidth="1"/>
    <col min="7781" max="7781" width="8" style="320"/>
    <col min="7782" max="7782" width="1" style="320" customWidth="1"/>
    <col min="7783" max="7783" width="8" style="320"/>
    <col min="7784" max="7784" width="1" style="320" customWidth="1"/>
    <col min="7785" max="7936" width="8" style="320"/>
    <col min="7937" max="7938" width="0" style="320" hidden="1" customWidth="1"/>
    <col min="7939" max="7939" width="7.140625" style="320" customWidth="1"/>
    <col min="7940" max="7940" width="32.42578125" style="320" customWidth="1"/>
    <col min="7941" max="7941" width="11.5703125" style="320" customWidth="1"/>
    <col min="7942" max="7942" width="6.5703125" style="320" customWidth="1"/>
    <col min="7943" max="7943" width="1.5703125" style="320" customWidth="1"/>
    <col min="7944" max="7944" width="6" style="320" customWidth="1"/>
    <col min="7945" max="7945" width="1.5703125" style="320" customWidth="1"/>
    <col min="7946" max="7946" width="6.140625" style="320" customWidth="1"/>
    <col min="7947" max="7947" width="1.5703125" style="320" customWidth="1"/>
    <col min="7948" max="7948" width="6.140625" style="320" customWidth="1"/>
    <col min="7949" max="7949" width="1.5703125" style="320" customWidth="1"/>
    <col min="7950" max="7950" width="6.140625" style="320" customWidth="1"/>
    <col min="7951" max="7951" width="1.5703125" style="320" customWidth="1"/>
    <col min="7952" max="7952" width="6" style="320" customWidth="1"/>
    <col min="7953" max="7953" width="1.5703125" style="320" customWidth="1"/>
    <col min="7954" max="7954" width="6" style="320" customWidth="1"/>
    <col min="7955" max="7955" width="1.5703125" style="320" customWidth="1"/>
    <col min="7956" max="7956" width="6" style="320" customWidth="1"/>
    <col min="7957" max="7957" width="1.5703125" style="320" customWidth="1"/>
    <col min="7958" max="7958" width="6" style="320" customWidth="1"/>
    <col min="7959" max="7959" width="1.5703125" style="320" customWidth="1"/>
    <col min="7960" max="7960" width="6" style="320" customWidth="1"/>
    <col min="7961" max="7961" width="1.5703125" style="320" customWidth="1"/>
    <col min="7962" max="7962" width="6" style="320" customWidth="1"/>
    <col min="7963" max="7963" width="1.5703125" style="320" customWidth="1"/>
    <col min="7964" max="7964" width="6" style="320" customWidth="1"/>
    <col min="7965" max="7965" width="1.5703125" style="320" customWidth="1"/>
    <col min="7966" max="7966" width="6" style="320" customWidth="1"/>
    <col min="7967" max="7967" width="1.5703125" style="320" customWidth="1"/>
    <col min="7968" max="7968" width="6" style="320" customWidth="1"/>
    <col min="7969" max="7969" width="1.5703125" style="320" customWidth="1"/>
    <col min="7970" max="7970" width="6" style="320" customWidth="1"/>
    <col min="7971" max="7971" width="1.5703125" style="320" customWidth="1"/>
    <col min="7972" max="7972" width="6" style="320" customWidth="1"/>
    <col min="7973" max="7973" width="1.5703125" style="320" customWidth="1"/>
    <col min="7974" max="7974" width="6" style="320" customWidth="1"/>
    <col min="7975" max="7975" width="1.5703125" style="320" customWidth="1"/>
    <col min="7976" max="7976" width="6" style="320" customWidth="1"/>
    <col min="7977" max="7977" width="1.5703125" style="320" customWidth="1"/>
    <col min="7978" max="7978" width="6" style="320" customWidth="1"/>
    <col min="7979" max="7979" width="1.5703125" style="320" customWidth="1"/>
    <col min="7980" max="7980" width="6" style="320" customWidth="1"/>
    <col min="7981" max="7981" width="1.5703125" style="320" customWidth="1"/>
    <col min="7982" max="7982" width="6" style="320" customWidth="1"/>
    <col min="7983" max="7983" width="1.5703125" style="320" customWidth="1"/>
    <col min="7984" max="7984" width="6" style="320" customWidth="1"/>
    <col min="7985" max="7985" width="1.5703125" style="320" customWidth="1"/>
    <col min="7986" max="7986" width="8" style="320" customWidth="1"/>
    <col min="7987" max="7987" width="1.5703125" style="320" customWidth="1"/>
    <col min="7988" max="7988" width="6" style="320" customWidth="1"/>
    <col min="7989" max="7990" width="1.5703125" style="320" customWidth="1"/>
    <col min="7991" max="7991" width="3.85546875" style="320" customWidth="1"/>
    <col min="7992" max="7992" width="5.42578125" style="320" customWidth="1"/>
    <col min="7993" max="7993" width="18" style="320" customWidth="1"/>
    <col min="7994" max="7994" width="8" style="320"/>
    <col min="7995" max="7995" width="5.140625" style="320" customWidth="1"/>
    <col min="7996" max="7996" width="1" style="320" customWidth="1"/>
    <col min="7997" max="7997" width="8" style="320"/>
    <col min="7998" max="7998" width="1" style="320" customWidth="1"/>
    <col min="7999" max="7999" width="8" style="320"/>
    <col min="8000" max="8000" width="1" style="320" customWidth="1"/>
    <col min="8001" max="8001" width="8" style="320"/>
    <col min="8002" max="8002" width="1" style="320" customWidth="1"/>
    <col min="8003" max="8003" width="8" style="320"/>
    <col min="8004" max="8004" width="1" style="320" customWidth="1"/>
    <col min="8005" max="8005" width="8" style="320"/>
    <col min="8006" max="8006" width="1" style="320" customWidth="1"/>
    <col min="8007" max="8007" width="8" style="320"/>
    <col min="8008" max="8008" width="1" style="320" customWidth="1"/>
    <col min="8009" max="8009" width="8" style="320"/>
    <col min="8010" max="8010" width="1" style="320" customWidth="1"/>
    <col min="8011" max="8011" width="8" style="320"/>
    <col min="8012" max="8012" width="1" style="320" customWidth="1"/>
    <col min="8013" max="8013" width="8" style="320"/>
    <col min="8014" max="8014" width="1" style="320" customWidth="1"/>
    <col min="8015" max="8015" width="8" style="320"/>
    <col min="8016" max="8016" width="1" style="320" customWidth="1"/>
    <col min="8017" max="8017" width="8" style="320"/>
    <col min="8018" max="8018" width="1" style="320" customWidth="1"/>
    <col min="8019" max="8019" width="8" style="320"/>
    <col min="8020" max="8020" width="1" style="320" customWidth="1"/>
    <col min="8021" max="8021" width="8" style="320"/>
    <col min="8022" max="8022" width="1" style="320" customWidth="1"/>
    <col min="8023" max="8023" width="8" style="320"/>
    <col min="8024" max="8024" width="1" style="320" customWidth="1"/>
    <col min="8025" max="8025" width="8" style="320"/>
    <col min="8026" max="8026" width="1" style="320" customWidth="1"/>
    <col min="8027" max="8027" width="8" style="320"/>
    <col min="8028" max="8028" width="1" style="320" customWidth="1"/>
    <col min="8029" max="8029" width="8" style="320"/>
    <col min="8030" max="8030" width="1" style="320" customWidth="1"/>
    <col min="8031" max="8031" width="8" style="320"/>
    <col min="8032" max="8032" width="1" style="320" customWidth="1"/>
    <col min="8033" max="8033" width="8" style="320"/>
    <col min="8034" max="8034" width="1" style="320" customWidth="1"/>
    <col min="8035" max="8035" width="8" style="320"/>
    <col min="8036" max="8036" width="1" style="320" customWidth="1"/>
    <col min="8037" max="8037" width="8" style="320"/>
    <col min="8038" max="8038" width="1" style="320" customWidth="1"/>
    <col min="8039" max="8039" width="8" style="320"/>
    <col min="8040" max="8040" width="1" style="320" customWidth="1"/>
    <col min="8041" max="8192" width="8" style="320"/>
    <col min="8193" max="8194" width="0" style="320" hidden="1" customWidth="1"/>
    <col min="8195" max="8195" width="7.140625" style="320" customWidth="1"/>
    <col min="8196" max="8196" width="32.42578125" style="320" customWidth="1"/>
    <col min="8197" max="8197" width="11.5703125" style="320" customWidth="1"/>
    <col min="8198" max="8198" width="6.5703125" style="320" customWidth="1"/>
    <col min="8199" max="8199" width="1.5703125" style="320" customWidth="1"/>
    <col min="8200" max="8200" width="6" style="320" customWidth="1"/>
    <col min="8201" max="8201" width="1.5703125" style="320" customWidth="1"/>
    <col min="8202" max="8202" width="6.140625" style="320" customWidth="1"/>
    <col min="8203" max="8203" width="1.5703125" style="320" customWidth="1"/>
    <col min="8204" max="8204" width="6.140625" style="320" customWidth="1"/>
    <col min="8205" max="8205" width="1.5703125" style="320" customWidth="1"/>
    <col min="8206" max="8206" width="6.140625" style="320" customWidth="1"/>
    <col min="8207" max="8207" width="1.5703125" style="320" customWidth="1"/>
    <col min="8208" max="8208" width="6" style="320" customWidth="1"/>
    <col min="8209" max="8209" width="1.5703125" style="320" customWidth="1"/>
    <col min="8210" max="8210" width="6" style="320" customWidth="1"/>
    <col min="8211" max="8211" width="1.5703125" style="320" customWidth="1"/>
    <col min="8212" max="8212" width="6" style="320" customWidth="1"/>
    <col min="8213" max="8213" width="1.5703125" style="320" customWidth="1"/>
    <col min="8214" max="8214" width="6" style="320" customWidth="1"/>
    <col min="8215" max="8215" width="1.5703125" style="320" customWidth="1"/>
    <col min="8216" max="8216" width="6" style="320" customWidth="1"/>
    <col min="8217" max="8217" width="1.5703125" style="320" customWidth="1"/>
    <col min="8218" max="8218" width="6" style="320" customWidth="1"/>
    <col min="8219" max="8219" width="1.5703125" style="320" customWidth="1"/>
    <col min="8220" max="8220" width="6" style="320" customWidth="1"/>
    <col min="8221" max="8221" width="1.5703125" style="320" customWidth="1"/>
    <col min="8222" max="8222" width="6" style="320" customWidth="1"/>
    <col min="8223" max="8223" width="1.5703125" style="320" customWidth="1"/>
    <col min="8224" max="8224" width="6" style="320" customWidth="1"/>
    <col min="8225" max="8225" width="1.5703125" style="320" customWidth="1"/>
    <col min="8226" max="8226" width="6" style="320" customWidth="1"/>
    <col min="8227" max="8227" width="1.5703125" style="320" customWidth="1"/>
    <col min="8228" max="8228" width="6" style="320" customWidth="1"/>
    <col min="8229" max="8229" width="1.5703125" style="320" customWidth="1"/>
    <col min="8230" max="8230" width="6" style="320" customWidth="1"/>
    <col min="8231" max="8231" width="1.5703125" style="320" customWidth="1"/>
    <col min="8232" max="8232" width="6" style="320" customWidth="1"/>
    <col min="8233" max="8233" width="1.5703125" style="320" customWidth="1"/>
    <col min="8234" max="8234" width="6" style="320" customWidth="1"/>
    <col min="8235" max="8235" width="1.5703125" style="320" customWidth="1"/>
    <col min="8236" max="8236" width="6" style="320" customWidth="1"/>
    <col min="8237" max="8237" width="1.5703125" style="320" customWidth="1"/>
    <col min="8238" max="8238" width="6" style="320" customWidth="1"/>
    <col min="8239" max="8239" width="1.5703125" style="320" customWidth="1"/>
    <col min="8240" max="8240" width="6" style="320" customWidth="1"/>
    <col min="8241" max="8241" width="1.5703125" style="320" customWidth="1"/>
    <col min="8242" max="8242" width="8" style="320" customWidth="1"/>
    <col min="8243" max="8243" width="1.5703125" style="320" customWidth="1"/>
    <col min="8244" max="8244" width="6" style="320" customWidth="1"/>
    <col min="8245" max="8246" width="1.5703125" style="320" customWidth="1"/>
    <col min="8247" max="8247" width="3.85546875" style="320" customWidth="1"/>
    <col min="8248" max="8248" width="5.42578125" style="320" customWidth="1"/>
    <col min="8249" max="8249" width="18" style="320" customWidth="1"/>
    <col min="8250" max="8250" width="8" style="320"/>
    <col min="8251" max="8251" width="5.140625" style="320" customWidth="1"/>
    <col min="8252" max="8252" width="1" style="320" customWidth="1"/>
    <col min="8253" max="8253" width="8" style="320"/>
    <col min="8254" max="8254" width="1" style="320" customWidth="1"/>
    <col min="8255" max="8255" width="8" style="320"/>
    <col min="8256" max="8256" width="1" style="320" customWidth="1"/>
    <col min="8257" max="8257" width="8" style="320"/>
    <col min="8258" max="8258" width="1" style="320" customWidth="1"/>
    <col min="8259" max="8259" width="8" style="320"/>
    <col min="8260" max="8260" width="1" style="320" customWidth="1"/>
    <col min="8261" max="8261" width="8" style="320"/>
    <col min="8262" max="8262" width="1" style="320" customWidth="1"/>
    <col min="8263" max="8263" width="8" style="320"/>
    <col min="8264" max="8264" width="1" style="320" customWidth="1"/>
    <col min="8265" max="8265" width="8" style="320"/>
    <col min="8266" max="8266" width="1" style="320" customWidth="1"/>
    <col min="8267" max="8267" width="8" style="320"/>
    <col min="8268" max="8268" width="1" style="320" customWidth="1"/>
    <col min="8269" max="8269" width="8" style="320"/>
    <col min="8270" max="8270" width="1" style="320" customWidth="1"/>
    <col min="8271" max="8271" width="8" style="320"/>
    <col min="8272" max="8272" width="1" style="320" customWidth="1"/>
    <col min="8273" max="8273" width="8" style="320"/>
    <col min="8274" max="8274" width="1" style="320" customWidth="1"/>
    <col min="8275" max="8275" width="8" style="320"/>
    <col min="8276" max="8276" width="1" style="320" customWidth="1"/>
    <col min="8277" max="8277" width="8" style="320"/>
    <col min="8278" max="8278" width="1" style="320" customWidth="1"/>
    <col min="8279" max="8279" width="8" style="320"/>
    <col min="8280" max="8280" width="1" style="320" customWidth="1"/>
    <col min="8281" max="8281" width="8" style="320"/>
    <col min="8282" max="8282" width="1" style="320" customWidth="1"/>
    <col min="8283" max="8283" width="8" style="320"/>
    <col min="8284" max="8284" width="1" style="320" customWidth="1"/>
    <col min="8285" max="8285" width="8" style="320"/>
    <col min="8286" max="8286" width="1" style="320" customWidth="1"/>
    <col min="8287" max="8287" width="8" style="320"/>
    <col min="8288" max="8288" width="1" style="320" customWidth="1"/>
    <col min="8289" max="8289" width="8" style="320"/>
    <col min="8290" max="8290" width="1" style="320" customWidth="1"/>
    <col min="8291" max="8291" width="8" style="320"/>
    <col min="8292" max="8292" width="1" style="320" customWidth="1"/>
    <col min="8293" max="8293" width="8" style="320"/>
    <col min="8294" max="8294" width="1" style="320" customWidth="1"/>
    <col min="8295" max="8295" width="8" style="320"/>
    <col min="8296" max="8296" width="1" style="320" customWidth="1"/>
    <col min="8297" max="8448" width="8" style="320"/>
    <col min="8449" max="8450" width="0" style="320" hidden="1" customWidth="1"/>
    <col min="8451" max="8451" width="7.140625" style="320" customWidth="1"/>
    <col min="8452" max="8452" width="32.42578125" style="320" customWidth="1"/>
    <col min="8453" max="8453" width="11.5703125" style="320" customWidth="1"/>
    <col min="8454" max="8454" width="6.5703125" style="320" customWidth="1"/>
    <col min="8455" max="8455" width="1.5703125" style="320" customWidth="1"/>
    <col min="8456" max="8456" width="6" style="320" customWidth="1"/>
    <col min="8457" max="8457" width="1.5703125" style="320" customWidth="1"/>
    <col min="8458" max="8458" width="6.140625" style="320" customWidth="1"/>
    <col min="8459" max="8459" width="1.5703125" style="320" customWidth="1"/>
    <col min="8460" max="8460" width="6.140625" style="320" customWidth="1"/>
    <col min="8461" max="8461" width="1.5703125" style="320" customWidth="1"/>
    <col min="8462" max="8462" width="6.140625" style="320" customWidth="1"/>
    <col min="8463" max="8463" width="1.5703125" style="320" customWidth="1"/>
    <col min="8464" max="8464" width="6" style="320" customWidth="1"/>
    <col min="8465" max="8465" width="1.5703125" style="320" customWidth="1"/>
    <col min="8466" max="8466" width="6" style="320" customWidth="1"/>
    <col min="8467" max="8467" width="1.5703125" style="320" customWidth="1"/>
    <col min="8468" max="8468" width="6" style="320" customWidth="1"/>
    <col min="8469" max="8469" width="1.5703125" style="320" customWidth="1"/>
    <col min="8470" max="8470" width="6" style="320" customWidth="1"/>
    <col min="8471" max="8471" width="1.5703125" style="320" customWidth="1"/>
    <col min="8472" max="8472" width="6" style="320" customWidth="1"/>
    <col min="8473" max="8473" width="1.5703125" style="320" customWidth="1"/>
    <col min="8474" max="8474" width="6" style="320" customWidth="1"/>
    <col min="8475" max="8475" width="1.5703125" style="320" customWidth="1"/>
    <col min="8476" max="8476" width="6" style="320" customWidth="1"/>
    <col min="8477" max="8477" width="1.5703125" style="320" customWidth="1"/>
    <col min="8478" max="8478" width="6" style="320" customWidth="1"/>
    <col min="8479" max="8479" width="1.5703125" style="320" customWidth="1"/>
    <col min="8480" max="8480" width="6" style="320" customWidth="1"/>
    <col min="8481" max="8481" width="1.5703125" style="320" customWidth="1"/>
    <col min="8482" max="8482" width="6" style="320" customWidth="1"/>
    <col min="8483" max="8483" width="1.5703125" style="320" customWidth="1"/>
    <col min="8484" max="8484" width="6" style="320" customWidth="1"/>
    <col min="8485" max="8485" width="1.5703125" style="320" customWidth="1"/>
    <col min="8486" max="8486" width="6" style="320" customWidth="1"/>
    <col min="8487" max="8487" width="1.5703125" style="320" customWidth="1"/>
    <col min="8488" max="8488" width="6" style="320" customWidth="1"/>
    <col min="8489" max="8489" width="1.5703125" style="320" customWidth="1"/>
    <col min="8490" max="8490" width="6" style="320" customWidth="1"/>
    <col min="8491" max="8491" width="1.5703125" style="320" customWidth="1"/>
    <col min="8492" max="8492" width="6" style="320" customWidth="1"/>
    <col min="8493" max="8493" width="1.5703125" style="320" customWidth="1"/>
    <col min="8494" max="8494" width="6" style="320" customWidth="1"/>
    <col min="8495" max="8495" width="1.5703125" style="320" customWidth="1"/>
    <col min="8496" max="8496" width="6" style="320" customWidth="1"/>
    <col min="8497" max="8497" width="1.5703125" style="320" customWidth="1"/>
    <col min="8498" max="8498" width="8" style="320" customWidth="1"/>
    <col min="8499" max="8499" width="1.5703125" style="320" customWidth="1"/>
    <col min="8500" max="8500" width="6" style="320" customWidth="1"/>
    <col min="8501" max="8502" width="1.5703125" style="320" customWidth="1"/>
    <col min="8503" max="8503" width="3.85546875" style="320" customWidth="1"/>
    <col min="8504" max="8504" width="5.42578125" style="320" customWidth="1"/>
    <col min="8505" max="8505" width="18" style="320" customWidth="1"/>
    <col min="8506" max="8506" width="8" style="320"/>
    <col min="8507" max="8507" width="5.140625" style="320" customWidth="1"/>
    <col min="8508" max="8508" width="1" style="320" customWidth="1"/>
    <col min="8509" max="8509" width="8" style="320"/>
    <col min="8510" max="8510" width="1" style="320" customWidth="1"/>
    <col min="8511" max="8511" width="8" style="320"/>
    <col min="8512" max="8512" width="1" style="320" customWidth="1"/>
    <col min="8513" max="8513" width="8" style="320"/>
    <col min="8514" max="8514" width="1" style="320" customWidth="1"/>
    <col min="8515" max="8515" width="8" style="320"/>
    <col min="8516" max="8516" width="1" style="320" customWidth="1"/>
    <col min="8517" max="8517" width="8" style="320"/>
    <col min="8518" max="8518" width="1" style="320" customWidth="1"/>
    <col min="8519" max="8519" width="8" style="320"/>
    <col min="8520" max="8520" width="1" style="320" customWidth="1"/>
    <col min="8521" max="8521" width="8" style="320"/>
    <col min="8522" max="8522" width="1" style="320" customWidth="1"/>
    <col min="8523" max="8523" width="8" style="320"/>
    <col min="8524" max="8524" width="1" style="320" customWidth="1"/>
    <col min="8525" max="8525" width="8" style="320"/>
    <col min="8526" max="8526" width="1" style="320" customWidth="1"/>
    <col min="8527" max="8527" width="8" style="320"/>
    <col min="8528" max="8528" width="1" style="320" customWidth="1"/>
    <col min="8529" max="8529" width="8" style="320"/>
    <col min="8530" max="8530" width="1" style="320" customWidth="1"/>
    <col min="8531" max="8531" width="8" style="320"/>
    <col min="8532" max="8532" width="1" style="320" customWidth="1"/>
    <col min="8533" max="8533" width="8" style="320"/>
    <col min="8534" max="8534" width="1" style="320" customWidth="1"/>
    <col min="8535" max="8535" width="8" style="320"/>
    <col min="8536" max="8536" width="1" style="320" customWidth="1"/>
    <col min="8537" max="8537" width="8" style="320"/>
    <col min="8538" max="8538" width="1" style="320" customWidth="1"/>
    <col min="8539" max="8539" width="8" style="320"/>
    <col min="8540" max="8540" width="1" style="320" customWidth="1"/>
    <col min="8541" max="8541" width="8" style="320"/>
    <col min="8542" max="8542" width="1" style="320" customWidth="1"/>
    <col min="8543" max="8543" width="8" style="320"/>
    <col min="8544" max="8544" width="1" style="320" customWidth="1"/>
    <col min="8545" max="8545" width="8" style="320"/>
    <col min="8546" max="8546" width="1" style="320" customWidth="1"/>
    <col min="8547" max="8547" width="8" style="320"/>
    <col min="8548" max="8548" width="1" style="320" customWidth="1"/>
    <col min="8549" max="8549" width="8" style="320"/>
    <col min="8550" max="8550" width="1" style="320" customWidth="1"/>
    <col min="8551" max="8551" width="8" style="320"/>
    <col min="8552" max="8552" width="1" style="320" customWidth="1"/>
    <col min="8553" max="8704" width="8" style="320"/>
    <col min="8705" max="8706" width="0" style="320" hidden="1" customWidth="1"/>
    <col min="8707" max="8707" width="7.140625" style="320" customWidth="1"/>
    <col min="8708" max="8708" width="32.42578125" style="320" customWidth="1"/>
    <col min="8709" max="8709" width="11.5703125" style="320" customWidth="1"/>
    <col min="8710" max="8710" width="6.5703125" style="320" customWidth="1"/>
    <col min="8711" max="8711" width="1.5703125" style="320" customWidth="1"/>
    <col min="8712" max="8712" width="6" style="320" customWidth="1"/>
    <col min="8713" max="8713" width="1.5703125" style="320" customWidth="1"/>
    <col min="8714" max="8714" width="6.140625" style="320" customWidth="1"/>
    <col min="8715" max="8715" width="1.5703125" style="320" customWidth="1"/>
    <col min="8716" max="8716" width="6.140625" style="320" customWidth="1"/>
    <col min="8717" max="8717" width="1.5703125" style="320" customWidth="1"/>
    <col min="8718" max="8718" width="6.140625" style="320" customWidth="1"/>
    <col min="8719" max="8719" width="1.5703125" style="320" customWidth="1"/>
    <col min="8720" max="8720" width="6" style="320" customWidth="1"/>
    <col min="8721" max="8721" width="1.5703125" style="320" customWidth="1"/>
    <col min="8722" max="8722" width="6" style="320" customWidth="1"/>
    <col min="8723" max="8723" width="1.5703125" style="320" customWidth="1"/>
    <col min="8724" max="8724" width="6" style="320" customWidth="1"/>
    <col min="8725" max="8725" width="1.5703125" style="320" customWidth="1"/>
    <col min="8726" max="8726" width="6" style="320" customWidth="1"/>
    <col min="8727" max="8727" width="1.5703125" style="320" customWidth="1"/>
    <col min="8728" max="8728" width="6" style="320" customWidth="1"/>
    <col min="8729" max="8729" width="1.5703125" style="320" customWidth="1"/>
    <col min="8730" max="8730" width="6" style="320" customWidth="1"/>
    <col min="8731" max="8731" width="1.5703125" style="320" customWidth="1"/>
    <col min="8732" max="8732" width="6" style="320" customWidth="1"/>
    <col min="8733" max="8733" width="1.5703125" style="320" customWidth="1"/>
    <col min="8734" max="8734" width="6" style="320" customWidth="1"/>
    <col min="8735" max="8735" width="1.5703125" style="320" customWidth="1"/>
    <col min="8736" max="8736" width="6" style="320" customWidth="1"/>
    <col min="8737" max="8737" width="1.5703125" style="320" customWidth="1"/>
    <col min="8738" max="8738" width="6" style="320" customWidth="1"/>
    <col min="8739" max="8739" width="1.5703125" style="320" customWidth="1"/>
    <col min="8740" max="8740" width="6" style="320" customWidth="1"/>
    <col min="8741" max="8741" width="1.5703125" style="320" customWidth="1"/>
    <col min="8742" max="8742" width="6" style="320" customWidth="1"/>
    <col min="8743" max="8743" width="1.5703125" style="320" customWidth="1"/>
    <col min="8744" max="8744" width="6" style="320" customWidth="1"/>
    <col min="8745" max="8745" width="1.5703125" style="320" customWidth="1"/>
    <col min="8746" max="8746" width="6" style="320" customWidth="1"/>
    <col min="8747" max="8747" width="1.5703125" style="320" customWidth="1"/>
    <col min="8748" max="8748" width="6" style="320" customWidth="1"/>
    <col min="8749" max="8749" width="1.5703125" style="320" customWidth="1"/>
    <col min="8750" max="8750" width="6" style="320" customWidth="1"/>
    <col min="8751" max="8751" width="1.5703125" style="320" customWidth="1"/>
    <col min="8752" max="8752" width="6" style="320" customWidth="1"/>
    <col min="8753" max="8753" width="1.5703125" style="320" customWidth="1"/>
    <col min="8754" max="8754" width="8" style="320" customWidth="1"/>
    <col min="8755" max="8755" width="1.5703125" style="320" customWidth="1"/>
    <col min="8756" max="8756" width="6" style="320" customWidth="1"/>
    <col min="8757" max="8758" width="1.5703125" style="320" customWidth="1"/>
    <col min="8759" max="8759" width="3.85546875" style="320" customWidth="1"/>
    <col min="8760" max="8760" width="5.42578125" style="320" customWidth="1"/>
    <col min="8761" max="8761" width="18" style="320" customWidth="1"/>
    <col min="8762" max="8762" width="8" style="320"/>
    <col min="8763" max="8763" width="5.140625" style="320" customWidth="1"/>
    <col min="8764" max="8764" width="1" style="320" customWidth="1"/>
    <col min="8765" max="8765" width="8" style="320"/>
    <col min="8766" max="8766" width="1" style="320" customWidth="1"/>
    <col min="8767" max="8767" width="8" style="320"/>
    <col min="8768" max="8768" width="1" style="320" customWidth="1"/>
    <col min="8769" max="8769" width="8" style="320"/>
    <col min="8770" max="8770" width="1" style="320" customWidth="1"/>
    <col min="8771" max="8771" width="8" style="320"/>
    <col min="8772" max="8772" width="1" style="320" customWidth="1"/>
    <col min="8773" max="8773" width="8" style="320"/>
    <col min="8774" max="8774" width="1" style="320" customWidth="1"/>
    <col min="8775" max="8775" width="8" style="320"/>
    <col min="8776" max="8776" width="1" style="320" customWidth="1"/>
    <col min="8777" max="8777" width="8" style="320"/>
    <col min="8778" max="8778" width="1" style="320" customWidth="1"/>
    <col min="8779" max="8779" width="8" style="320"/>
    <col min="8780" max="8780" width="1" style="320" customWidth="1"/>
    <col min="8781" max="8781" width="8" style="320"/>
    <col min="8782" max="8782" width="1" style="320" customWidth="1"/>
    <col min="8783" max="8783" width="8" style="320"/>
    <col min="8784" max="8784" width="1" style="320" customWidth="1"/>
    <col min="8785" max="8785" width="8" style="320"/>
    <col min="8786" max="8786" width="1" style="320" customWidth="1"/>
    <col min="8787" max="8787" width="8" style="320"/>
    <col min="8788" max="8788" width="1" style="320" customWidth="1"/>
    <col min="8789" max="8789" width="8" style="320"/>
    <col min="8790" max="8790" width="1" style="320" customWidth="1"/>
    <col min="8791" max="8791" width="8" style="320"/>
    <col min="8792" max="8792" width="1" style="320" customWidth="1"/>
    <col min="8793" max="8793" width="8" style="320"/>
    <col min="8794" max="8794" width="1" style="320" customWidth="1"/>
    <col min="8795" max="8795" width="8" style="320"/>
    <col min="8796" max="8796" width="1" style="320" customWidth="1"/>
    <col min="8797" max="8797" width="8" style="320"/>
    <col min="8798" max="8798" width="1" style="320" customWidth="1"/>
    <col min="8799" max="8799" width="8" style="320"/>
    <col min="8800" max="8800" width="1" style="320" customWidth="1"/>
    <col min="8801" max="8801" width="8" style="320"/>
    <col min="8802" max="8802" width="1" style="320" customWidth="1"/>
    <col min="8803" max="8803" width="8" style="320"/>
    <col min="8804" max="8804" width="1" style="320" customWidth="1"/>
    <col min="8805" max="8805" width="8" style="320"/>
    <col min="8806" max="8806" width="1" style="320" customWidth="1"/>
    <col min="8807" max="8807" width="8" style="320"/>
    <col min="8808" max="8808" width="1" style="320" customWidth="1"/>
    <col min="8809" max="8960" width="8" style="320"/>
    <col min="8961" max="8962" width="0" style="320" hidden="1" customWidth="1"/>
    <col min="8963" max="8963" width="7.140625" style="320" customWidth="1"/>
    <col min="8964" max="8964" width="32.42578125" style="320" customWidth="1"/>
    <col min="8965" max="8965" width="11.5703125" style="320" customWidth="1"/>
    <col min="8966" max="8966" width="6.5703125" style="320" customWidth="1"/>
    <col min="8967" max="8967" width="1.5703125" style="320" customWidth="1"/>
    <col min="8968" max="8968" width="6" style="320" customWidth="1"/>
    <col min="8969" max="8969" width="1.5703125" style="320" customWidth="1"/>
    <col min="8970" max="8970" width="6.140625" style="320" customWidth="1"/>
    <col min="8971" max="8971" width="1.5703125" style="320" customWidth="1"/>
    <col min="8972" max="8972" width="6.140625" style="320" customWidth="1"/>
    <col min="8973" max="8973" width="1.5703125" style="320" customWidth="1"/>
    <col min="8974" max="8974" width="6.140625" style="320" customWidth="1"/>
    <col min="8975" max="8975" width="1.5703125" style="320" customWidth="1"/>
    <col min="8976" max="8976" width="6" style="320" customWidth="1"/>
    <col min="8977" max="8977" width="1.5703125" style="320" customWidth="1"/>
    <col min="8978" max="8978" width="6" style="320" customWidth="1"/>
    <col min="8979" max="8979" width="1.5703125" style="320" customWidth="1"/>
    <col min="8980" max="8980" width="6" style="320" customWidth="1"/>
    <col min="8981" max="8981" width="1.5703125" style="320" customWidth="1"/>
    <col min="8982" max="8982" width="6" style="320" customWidth="1"/>
    <col min="8983" max="8983" width="1.5703125" style="320" customWidth="1"/>
    <col min="8984" max="8984" width="6" style="320" customWidth="1"/>
    <col min="8985" max="8985" width="1.5703125" style="320" customWidth="1"/>
    <col min="8986" max="8986" width="6" style="320" customWidth="1"/>
    <col min="8987" max="8987" width="1.5703125" style="320" customWidth="1"/>
    <col min="8988" max="8988" width="6" style="320" customWidth="1"/>
    <col min="8989" max="8989" width="1.5703125" style="320" customWidth="1"/>
    <col min="8990" max="8990" width="6" style="320" customWidth="1"/>
    <col min="8991" max="8991" width="1.5703125" style="320" customWidth="1"/>
    <col min="8992" max="8992" width="6" style="320" customWidth="1"/>
    <col min="8993" max="8993" width="1.5703125" style="320" customWidth="1"/>
    <col min="8994" max="8994" width="6" style="320" customWidth="1"/>
    <col min="8995" max="8995" width="1.5703125" style="320" customWidth="1"/>
    <col min="8996" max="8996" width="6" style="320" customWidth="1"/>
    <col min="8997" max="8997" width="1.5703125" style="320" customWidth="1"/>
    <col min="8998" max="8998" width="6" style="320" customWidth="1"/>
    <col min="8999" max="8999" width="1.5703125" style="320" customWidth="1"/>
    <col min="9000" max="9000" width="6" style="320" customWidth="1"/>
    <col min="9001" max="9001" width="1.5703125" style="320" customWidth="1"/>
    <col min="9002" max="9002" width="6" style="320" customWidth="1"/>
    <col min="9003" max="9003" width="1.5703125" style="320" customWidth="1"/>
    <col min="9004" max="9004" width="6" style="320" customWidth="1"/>
    <col min="9005" max="9005" width="1.5703125" style="320" customWidth="1"/>
    <col min="9006" max="9006" width="6" style="320" customWidth="1"/>
    <col min="9007" max="9007" width="1.5703125" style="320" customWidth="1"/>
    <col min="9008" max="9008" width="6" style="320" customWidth="1"/>
    <col min="9009" max="9009" width="1.5703125" style="320" customWidth="1"/>
    <col min="9010" max="9010" width="8" style="320" customWidth="1"/>
    <col min="9011" max="9011" width="1.5703125" style="320" customWidth="1"/>
    <col min="9012" max="9012" width="6" style="320" customWidth="1"/>
    <col min="9013" max="9014" width="1.5703125" style="320" customWidth="1"/>
    <col min="9015" max="9015" width="3.85546875" style="320" customWidth="1"/>
    <col min="9016" max="9016" width="5.42578125" style="320" customWidth="1"/>
    <col min="9017" max="9017" width="18" style="320" customWidth="1"/>
    <col min="9018" max="9018" width="8" style="320"/>
    <col min="9019" max="9019" width="5.140625" style="320" customWidth="1"/>
    <col min="9020" max="9020" width="1" style="320" customWidth="1"/>
    <col min="9021" max="9021" width="8" style="320"/>
    <col min="9022" max="9022" width="1" style="320" customWidth="1"/>
    <col min="9023" max="9023" width="8" style="320"/>
    <col min="9024" max="9024" width="1" style="320" customWidth="1"/>
    <col min="9025" max="9025" width="8" style="320"/>
    <col min="9026" max="9026" width="1" style="320" customWidth="1"/>
    <col min="9027" max="9027" width="8" style="320"/>
    <col min="9028" max="9028" width="1" style="320" customWidth="1"/>
    <col min="9029" max="9029" width="8" style="320"/>
    <col min="9030" max="9030" width="1" style="320" customWidth="1"/>
    <col min="9031" max="9031" width="8" style="320"/>
    <col min="9032" max="9032" width="1" style="320" customWidth="1"/>
    <col min="9033" max="9033" width="8" style="320"/>
    <col min="9034" max="9034" width="1" style="320" customWidth="1"/>
    <col min="9035" max="9035" width="8" style="320"/>
    <col min="9036" max="9036" width="1" style="320" customWidth="1"/>
    <col min="9037" max="9037" width="8" style="320"/>
    <col min="9038" max="9038" width="1" style="320" customWidth="1"/>
    <col min="9039" max="9039" width="8" style="320"/>
    <col min="9040" max="9040" width="1" style="320" customWidth="1"/>
    <col min="9041" max="9041" width="8" style="320"/>
    <col min="9042" max="9042" width="1" style="320" customWidth="1"/>
    <col min="9043" max="9043" width="8" style="320"/>
    <col min="9044" max="9044" width="1" style="320" customWidth="1"/>
    <col min="9045" max="9045" width="8" style="320"/>
    <col min="9046" max="9046" width="1" style="320" customWidth="1"/>
    <col min="9047" max="9047" width="8" style="320"/>
    <col min="9048" max="9048" width="1" style="320" customWidth="1"/>
    <col min="9049" max="9049" width="8" style="320"/>
    <col min="9050" max="9050" width="1" style="320" customWidth="1"/>
    <col min="9051" max="9051" width="8" style="320"/>
    <col min="9052" max="9052" width="1" style="320" customWidth="1"/>
    <col min="9053" max="9053" width="8" style="320"/>
    <col min="9054" max="9054" width="1" style="320" customWidth="1"/>
    <col min="9055" max="9055" width="8" style="320"/>
    <col min="9056" max="9056" width="1" style="320" customWidth="1"/>
    <col min="9057" max="9057" width="8" style="320"/>
    <col min="9058" max="9058" width="1" style="320" customWidth="1"/>
    <col min="9059" max="9059" width="8" style="320"/>
    <col min="9060" max="9060" width="1" style="320" customWidth="1"/>
    <col min="9061" max="9061" width="8" style="320"/>
    <col min="9062" max="9062" width="1" style="320" customWidth="1"/>
    <col min="9063" max="9063" width="8" style="320"/>
    <col min="9064" max="9064" width="1" style="320" customWidth="1"/>
    <col min="9065" max="9216" width="8" style="320"/>
    <col min="9217" max="9218" width="0" style="320" hidden="1" customWidth="1"/>
    <col min="9219" max="9219" width="7.140625" style="320" customWidth="1"/>
    <col min="9220" max="9220" width="32.42578125" style="320" customWidth="1"/>
    <col min="9221" max="9221" width="11.5703125" style="320" customWidth="1"/>
    <col min="9222" max="9222" width="6.5703125" style="320" customWidth="1"/>
    <col min="9223" max="9223" width="1.5703125" style="320" customWidth="1"/>
    <col min="9224" max="9224" width="6" style="320" customWidth="1"/>
    <col min="9225" max="9225" width="1.5703125" style="320" customWidth="1"/>
    <col min="9226" max="9226" width="6.140625" style="320" customWidth="1"/>
    <col min="9227" max="9227" width="1.5703125" style="320" customWidth="1"/>
    <col min="9228" max="9228" width="6.140625" style="320" customWidth="1"/>
    <col min="9229" max="9229" width="1.5703125" style="320" customWidth="1"/>
    <col min="9230" max="9230" width="6.140625" style="320" customWidth="1"/>
    <col min="9231" max="9231" width="1.5703125" style="320" customWidth="1"/>
    <col min="9232" max="9232" width="6" style="320" customWidth="1"/>
    <col min="9233" max="9233" width="1.5703125" style="320" customWidth="1"/>
    <col min="9234" max="9234" width="6" style="320" customWidth="1"/>
    <col min="9235" max="9235" width="1.5703125" style="320" customWidth="1"/>
    <col min="9236" max="9236" width="6" style="320" customWidth="1"/>
    <col min="9237" max="9237" width="1.5703125" style="320" customWidth="1"/>
    <col min="9238" max="9238" width="6" style="320" customWidth="1"/>
    <col min="9239" max="9239" width="1.5703125" style="320" customWidth="1"/>
    <col min="9240" max="9240" width="6" style="320" customWidth="1"/>
    <col min="9241" max="9241" width="1.5703125" style="320" customWidth="1"/>
    <col min="9242" max="9242" width="6" style="320" customWidth="1"/>
    <col min="9243" max="9243" width="1.5703125" style="320" customWidth="1"/>
    <col min="9244" max="9244" width="6" style="320" customWidth="1"/>
    <col min="9245" max="9245" width="1.5703125" style="320" customWidth="1"/>
    <col min="9246" max="9246" width="6" style="320" customWidth="1"/>
    <col min="9247" max="9247" width="1.5703125" style="320" customWidth="1"/>
    <col min="9248" max="9248" width="6" style="320" customWidth="1"/>
    <col min="9249" max="9249" width="1.5703125" style="320" customWidth="1"/>
    <col min="9250" max="9250" width="6" style="320" customWidth="1"/>
    <col min="9251" max="9251" width="1.5703125" style="320" customWidth="1"/>
    <col min="9252" max="9252" width="6" style="320" customWidth="1"/>
    <col min="9253" max="9253" width="1.5703125" style="320" customWidth="1"/>
    <col min="9254" max="9254" width="6" style="320" customWidth="1"/>
    <col min="9255" max="9255" width="1.5703125" style="320" customWidth="1"/>
    <col min="9256" max="9256" width="6" style="320" customWidth="1"/>
    <col min="9257" max="9257" width="1.5703125" style="320" customWidth="1"/>
    <col min="9258" max="9258" width="6" style="320" customWidth="1"/>
    <col min="9259" max="9259" width="1.5703125" style="320" customWidth="1"/>
    <col min="9260" max="9260" width="6" style="320" customWidth="1"/>
    <col min="9261" max="9261" width="1.5703125" style="320" customWidth="1"/>
    <col min="9262" max="9262" width="6" style="320" customWidth="1"/>
    <col min="9263" max="9263" width="1.5703125" style="320" customWidth="1"/>
    <col min="9264" max="9264" width="6" style="320" customWidth="1"/>
    <col min="9265" max="9265" width="1.5703125" style="320" customWidth="1"/>
    <col min="9266" max="9266" width="8" style="320" customWidth="1"/>
    <col min="9267" max="9267" width="1.5703125" style="320" customWidth="1"/>
    <col min="9268" max="9268" width="6" style="320" customWidth="1"/>
    <col min="9269" max="9270" width="1.5703125" style="320" customWidth="1"/>
    <col min="9271" max="9271" width="3.85546875" style="320" customWidth="1"/>
    <col min="9272" max="9272" width="5.42578125" style="320" customWidth="1"/>
    <col min="9273" max="9273" width="18" style="320" customWidth="1"/>
    <col min="9274" max="9274" width="8" style="320"/>
    <col min="9275" max="9275" width="5.140625" style="320" customWidth="1"/>
    <col min="9276" max="9276" width="1" style="320" customWidth="1"/>
    <col min="9277" max="9277" width="8" style="320"/>
    <col min="9278" max="9278" width="1" style="320" customWidth="1"/>
    <col min="9279" max="9279" width="8" style="320"/>
    <col min="9280" max="9280" width="1" style="320" customWidth="1"/>
    <col min="9281" max="9281" width="8" style="320"/>
    <col min="9282" max="9282" width="1" style="320" customWidth="1"/>
    <col min="9283" max="9283" width="8" style="320"/>
    <col min="9284" max="9284" width="1" style="320" customWidth="1"/>
    <col min="9285" max="9285" width="8" style="320"/>
    <col min="9286" max="9286" width="1" style="320" customWidth="1"/>
    <col min="9287" max="9287" width="8" style="320"/>
    <col min="9288" max="9288" width="1" style="320" customWidth="1"/>
    <col min="9289" max="9289" width="8" style="320"/>
    <col min="9290" max="9290" width="1" style="320" customWidth="1"/>
    <col min="9291" max="9291" width="8" style="320"/>
    <col min="9292" max="9292" width="1" style="320" customWidth="1"/>
    <col min="9293" max="9293" width="8" style="320"/>
    <col min="9294" max="9294" width="1" style="320" customWidth="1"/>
    <col min="9295" max="9295" width="8" style="320"/>
    <col min="9296" max="9296" width="1" style="320" customWidth="1"/>
    <col min="9297" max="9297" width="8" style="320"/>
    <col min="9298" max="9298" width="1" style="320" customWidth="1"/>
    <col min="9299" max="9299" width="8" style="320"/>
    <col min="9300" max="9300" width="1" style="320" customWidth="1"/>
    <col min="9301" max="9301" width="8" style="320"/>
    <col min="9302" max="9302" width="1" style="320" customWidth="1"/>
    <col min="9303" max="9303" width="8" style="320"/>
    <col min="9304" max="9304" width="1" style="320" customWidth="1"/>
    <col min="9305" max="9305" width="8" style="320"/>
    <col min="9306" max="9306" width="1" style="320" customWidth="1"/>
    <col min="9307" max="9307" width="8" style="320"/>
    <col min="9308" max="9308" width="1" style="320" customWidth="1"/>
    <col min="9309" max="9309" width="8" style="320"/>
    <col min="9310" max="9310" width="1" style="320" customWidth="1"/>
    <col min="9311" max="9311" width="8" style="320"/>
    <col min="9312" max="9312" width="1" style="320" customWidth="1"/>
    <col min="9313" max="9313" width="8" style="320"/>
    <col min="9314" max="9314" width="1" style="320" customWidth="1"/>
    <col min="9315" max="9315" width="8" style="320"/>
    <col min="9316" max="9316" width="1" style="320" customWidth="1"/>
    <col min="9317" max="9317" width="8" style="320"/>
    <col min="9318" max="9318" width="1" style="320" customWidth="1"/>
    <col min="9319" max="9319" width="8" style="320"/>
    <col min="9320" max="9320" width="1" style="320" customWidth="1"/>
    <col min="9321" max="9472" width="8" style="320"/>
    <col min="9473" max="9474" width="0" style="320" hidden="1" customWidth="1"/>
    <col min="9475" max="9475" width="7.140625" style="320" customWidth="1"/>
    <col min="9476" max="9476" width="32.42578125" style="320" customWidth="1"/>
    <col min="9477" max="9477" width="11.5703125" style="320" customWidth="1"/>
    <col min="9478" max="9478" width="6.5703125" style="320" customWidth="1"/>
    <col min="9479" max="9479" width="1.5703125" style="320" customWidth="1"/>
    <col min="9480" max="9480" width="6" style="320" customWidth="1"/>
    <col min="9481" max="9481" width="1.5703125" style="320" customWidth="1"/>
    <col min="9482" max="9482" width="6.140625" style="320" customWidth="1"/>
    <col min="9483" max="9483" width="1.5703125" style="320" customWidth="1"/>
    <col min="9484" max="9484" width="6.140625" style="320" customWidth="1"/>
    <col min="9485" max="9485" width="1.5703125" style="320" customWidth="1"/>
    <col min="9486" max="9486" width="6.140625" style="320" customWidth="1"/>
    <col min="9487" max="9487" width="1.5703125" style="320" customWidth="1"/>
    <col min="9488" max="9488" width="6" style="320" customWidth="1"/>
    <col min="9489" max="9489" width="1.5703125" style="320" customWidth="1"/>
    <col min="9490" max="9490" width="6" style="320" customWidth="1"/>
    <col min="9491" max="9491" width="1.5703125" style="320" customWidth="1"/>
    <col min="9492" max="9492" width="6" style="320" customWidth="1"/>
    <col min="9493" max="9493" width="1.5703125" style="320" customWidth="1"/>
    <col min="9494" max="9494" width="6" style="320" customWidth="1"/>
    <col min="9495" max="9495" width="1.5703125" style="320" customWidth="1"/>
    <col min="9496" max="9496" width="6" style="320" customWidth="1"/>
    <col min="9497" max="9497" width="1.5703125" style="320" customWidth="1"/>
    <col min="9498" max="9498" width="6" style="320" customWidth="1"/>
    <col min="9499" max="9499" width="1.5703125" style="320" customWidth="1"/>
    <col min="9500" max="9500" width="6" style="320" customWidth="1"/>
    <col min="9501" max="9501" width="1.5703125" style="320" customWidth="1"/>
    <col min="9502" max="9502" width="6" style="320" customWidth="1"/>
    <col min="9503" max="9503" width="1.5703125" style="320" customWidth="1"/>
    <col min="9504" max="9504" width="6" style="320" customWidth="1"/>
    <col min="9505" max="9505" width="1.5703125" style="320" customWidth="1"/>
    <col min="9506" max="9506" width="6" style="320" customWidth="1"/>
    <col min="9507" max="9507" width="1.5703125" style="320" customWidth="1"/>
    <col min="9508" max="9508" width="6" style="320" customWidth="1"/>
    <col min="9509" max="9509" width="1.5703125" style="320" customWidth="1"/>
    <col min="9510" max="9510" width="6" style="320" customWidth="1"/>
    <col min="9511" max="9511" width="1.5703125" style="320" customWidth="1"/>
    <col min="9512" max="9512" width="6" style="320" customWidth="1"/>
    <col min="9513" max="9513" width="1.5703125" style="320" customWidth="1"/>
    <col min="9514" max="9514" width="6" style="320" customWidth="1"/>
    <col min="9515" max="9515" width="1.5703125" style="320" customWidth="1"/>
    <col min="9516" max="9516" width="6" style="320" customWidth="1"/>
    <col min="9517" max="9517" width="1.5703125" style="320" customWidth="1"/>
    <col min="9518" max="9518" width="6" style="320" customWidth="1"/>
    <col min="9519" max="9519" width="1.5703125" style="320" customWidth="1"/>
    <col min="9520" max="9520" width="6" style="320" customWidth="1"/>
    <col min="9521" max="9521" width="1.5703125" style="320" customWidth="1"/>
    <col min="9522" max="9522" width="8" style="320" customWidth="1"/>
    <col min="9523" max="9523" width="1.5703125" style="320" customWidth="1"/>
    <col min="9524" max="9524" width="6" style="320" customWidth="1"/>
    <col min="9525" max="9526" width="1.5703125" style="320" customWidth="1"/>
    <col min="9527" max="9527" width="3.85546875" style="320" customWidth="1"/>
    <col min="9528" max="9528" width="5.42578125" style="320" customWidth="1"/>
    <col min="9529" max="9529" width="18" style="320" customWidth="1"/>
    <col min="9530" max="9530" width="8" style="320"/>
    <col min="9531" max="9531" width="5.140625" style="320" customWidth="1"/>
    <col min="9532" max="9532" width="1" style="320" customWidth="1"/>
    <col min="9533" max="9533" width="8" style="320"/>
    <col min="9534" max="9534" width="1" style="320" customWidth="1"/>
    <col min="9535" max="9535" width="8" style="320"/>
    <col min="9536" max="9536" width="1" style="320" customWidth="1"/>
    <col min="9537" max="9537" width="8" style="320"/>
    <col min="9538" max="9538" width="1" style="320" customWidth="1"/>
    <col min="9539" max="9539" width="8" style="320"/>
    <col min="9540" max="9540" width="1" style="320" customWidth="1"/>
    <col min="9541" max="9541" width="8" style="320"/>
    <col min="9542" max="9542" width="1" style="320" customWidth="1"/>
    <col min="9543" max="9543" width="8" style="320"/>
    <col min="9544" max="9544" width="1" style="320" customWidth="1"/>
    <col min="9545" max="9545" width="8" style="320"/>
    <col min="9546" max="9546" width="1" style="320" customWidth="1"/>
    <col min="9547" max="9547" width="8" style="320"/>
    <col min="9548" max="9548" width="1" style="320" customWidth="1"/>
    <col min="9549" max="9549" width="8" style="320"/>
    <col min="9550" max="9550" width="1" style="320" customWidth="1"/>
    <col min="9551" max="9551" width="8" style="320"/>
    <col min="9552" max="9552" width="1" style="320" customWidth="1"/>
    <col min="9553" max="9553" width="8" style="320"/>
    <col min="9554" max="9554" width="1" style="320" customWidth="1"/>
    <col min="9555" max="9555" width="8" style="320"/>
    <col min="9556" max="9556" width="1" style="320" customWidth="1"/>
    <col min="9557" max="9557" width="8" style="320"/>
    <col min="9558" max="9558" width="1" style="320" customWidth="1"/>
    <col min="9559" max="9559" width="8" style="320"/>
    <col min="9560" max="9560" width="1" style="320" customWidth="1"/>
    <col min="9561" max="9561" width="8" style="320"/>
    <col min="9562" max="9562" width="1" style="320" customWidth="1"/>
    <col min="9563" max="9563" width="8" style="320"/>
    <col min="9564" max="9564" width="1" style="320" customWidth="1"/>
    <col min="9565" max="9565" width="8" style="320"/>
    <col min="9566" max="9566" width="1" style="320" customWidth="1"/>
    <col min="9567" max="9567" width="8" style="320"/>
    <col min="9568" max="9568" width="1" style="320" customWidth="1"/>
    <col min="9569" max="9569" width="8" style="320"/>
    <col min="9570" max="9570" width="1" style="320" customWidth="1"/>
    <col min="9571" max="9571" width="8" style="320"/>
    <col min="9572" max="9572" width="1" style="320" customWidth="1"/>
    <col min="9573" max="9573" width="8" style="320"/>
    <col min="9574" max="9574" width="1" style="320" customWidth="1"/>
    <col min="9575" max="9575" width="8" style="320"/>
    <col min="9576" max="9576" width="1" style="320" customWidth="1"/>
    <col min="9577" max="9728" width="8" style="320"/>
    <col min="9729" max="9730" width="0" style="320" hidden="1" customWidth="1"/>
    <col min="9731" max="9731" width="7.140625" style="320" customWidth="1"/>
    <col min="9732" max="9732" width="32.42578125" style="320" customWidth="1"/>
    <col min="9733" max="9733" width="11.5703125" style="320" customWidth="1"/>
    <col min="9734" max="9734" width="6.5703125" style="320" customWidth="1"/>
    <col min="9735" max="9735" width="1.5703125" style="320" customWidth="1"/>
    <col min="9736" max="9736" width="6" style="320" customWidth="1"/>
    <col min="9737" max="9737" width="1.5703125" style="320" customWidth="1"/>
    <col min="9738" max="9738" width="6.140625" style="320" customWidth="1"/>
    <col min="9739" max="9739" width="1.5703125" style="320" customWidth="1"/>
    <col min="9740" max="9740" width="6.140625" style="320" customWidth="1"/>
    <col min="9741" max="9741" width="1.5703125" style="320" customWidth="1"/>
    <col min="9742" max="9742" width="6.140625" style="320" customWidth="1"/>
    <col min="9743" max="9743" width="1.5703125" style="320" customWidth="1"/>
    <col min="9744" max="9744" width="6" style="320" customWidth="1"/>
    <col min="9745" max="9745" width="1.5703125" style="320" customWidth="1"/>
    <col min="9746" max="9746" width="6" style="320" customWidth="1"/>
    <col min="9747" max="9747" width="1.5703125" style="320" customWidth="1"/>
    <col min="9748" max="9748" width="6" style="320" customWidth="1"/>
    <col min="9749" max="9749" width="1.5703125" style="320" customWidth="1"/>
    <col min="9750" max="9750" width="6" style="320" customWidth="1"/>
    <col min="9751" max="9751" width="1.5703125" style="320" customWidth="1"/>
    <col min="9752" max="9752" width="6" style="320" customWidth="1"/>
    <col min="9753" max="9753" width="1.5703125" style="320" customWidth="1"/>
    <col min="9754" max="9754" width="6" style="320" customWidth="1"/>
    <col min="9755" max="9755" width="1.5703125" style="320" customWidth="1"/>
    <col min="9756" max="9756" width="6" style="320" customWidth="1"/>
    <col min="9757" max="9757" width="1.5703125" style="320" customWidth="1"/>
    <col min="9758" max="9758" width="6" style="320" customWidth="1"/>
    <col min="9759" max="9759" width="1.5703125" style="320" customWidth="1"/>
    <col min="9760" max="9760" width="6" style="320" customWidth="1"/>
    <col min="9761" max="9761" width="1.5703125" style="320" customWidth="1"/>
    <col min="9762" max="9762" width="6" style="320" customWidth="1"/>
    <col min="9763" max="9763" width="1.5703125" style="320" customWidth="1"/>
    <col min="9764" max="9764" width="6" style="320" customWidth="1"/>
    <col min="9765" max="9765" width="1.5703125" style="320" customWidth="1"/>
    <col min="9766" max="9766" width="6" style="320" customWidth="1"/>
    <col min="9767" max="9767" width="1.5703125" style="320" customWidth="1"/>
    <col min="9768" max="9768" width="6" style="320" customWidth="1"/>
    <col min="9769" max="9769" width="1.5703125" style="320" customWidth="1"/>
    <col min="9770" max="9770" width="6" style="320" customWidth="1"/>
    <col min="9771" max="9771" width="1.5703125" style="320" customWidth="1"/>
    <col min="9772" max="9772" width="6" style="320" customWidth="1"/>
    <col min="9773" max="9773" width="1.5703125" style="320" customWidth="1"/>
    <col min="9774" max="9774" width="6" style="320" customWidth="1"/>
    <col min="9775" max="9775" width="1.5703125" style="320" customWidth="1"/>
    <col min="9776" max="9776" width="6" style="320" customWidth="1"/>
    <col min="9777" max="9777" width="1.5703125" style="320" customWidth="1"/>
    <col min="9778" max="9778" width="8" style="320" customWidth="1"/>
    <col min="9779" max="9779" width="1.5703125" style="320" customWidth="1"/>
    <col min="9780" max="9780" width="6" style="320" customWidth="1"/>
    <col min="9781" max="9782" width="1.5703125" style="320" customWidth="1"/>
    <col min="9783" max="9783" width="3.85546875" style="320" customWidth="1"/>
    <col min="9784" max="9784" width="5.42578125" style="320" customWidth="1"/>
    <col min="9785" max="9785" width="18" style="320" customWidth="1"/>
    <col min="9786" max="9786" width="8" style="320"/>
    <col min="9787" max="9787" width="5.140625" style="320" customWidth="1"/>
    <col min="9788" max="9788" width="1" style="320" customWidth="1"/>
    <col min="9789" max="9789" width="8" style="320"/>
    <col min="9790" max="9790" width="1" style="320" customWidth="1"/>
    <col min="9791" max="9791" width="8" style="320"/>
    <col min="9792" max="9792" width="1" style="320" customWidth="1"/>
    <col min="9793" max="9793" width="8" style="320"/>
    <col min="9794" max="9794" width="1" style="320" customWidth="1"/>
    <col min="9795" max="9795" width="8" style="320"/>
    <col min="9796" max="9796" width="1" style="320" customWidth="1"/>
    <col min="9797" max="9797" width="8" style="320"/>
    <col min="9798" max="9798" width="1" style="320" customWidth="1"/>
    <col min="9799" max="9799" width="8" style="320"/>
    <col min="9800" max="9800" width="1" style="320" customWidth="1"/>
    <col min="9801" max="9801" width="8" style="320"/>
    <col min="9802" max="9802" width="1" style="320" customWidth="1"/>
    <col min="9803" max="9803" width="8" style="320"/>
    <col min="9804" max="9804" width="1" style="320" customWidth="1"/>
    <col min="9805" max="9805" width="8" style="320"/>
    <col min="9806" max="9806" width="1" style="320" customWidth="1"/>
    <col min="9807" max="9807" width="8" style="320"/>
    <col min="9808" max="9808" width="1" style="320" customWidth="1"/>
    <col min="9809" max="9809" width="8" style="320"/>
    <col min="9810" max="9810" width="1" style="320" customWidth="1"/>
    <col min="9811" max="9811" width="8" style="320"/>
    <col min="9812" max="9812" width="1" style="320" customWidth="1"/>
    <col min="9813" max="9813" width="8" style="320"/>
    <col min="9814" max="9814" width="1" style="320" customWidth="1"/>
    <col min="9815" max="9815" width="8" style="320"/>
    <col min="9816" max="9816" width="1" style="320" customWidth="1"/>
    <col min="9817" max="9817" width="8" style="320"/>
    <col min="9818" max="9818" width="1" style="320" customWidth="1"/>
    <col min="9819" max="9819" width="8" style="320"/>
    <col min="9820" max="9820" width="1" style="320" customWidth="1"/>
    <col min="9821" max="9821" width="8" style="320"/>
    <col min="9822" max="9822" width="1" style="320" customWidth="1"/>
    <col min="9823" max="9823" width="8" style="320"/>
    <col min="9824" max="9824" width="1" style="320" customWidth="1"/>
    <col min="9825" max="9825" width="8" style="320"/>
    <col min="9826" max="9826" width="1" style="320" customWidth="1"/>
    <col min="9827" max="9827" width="8" style="320"/>
    <col min="9828" max="9828" width="1" style="320" customWidth="1"/>
    <col min="9829" max="9829" width="8" style="320"/>
    <col min="9830" max="9830" width="1" style="320" customWidth="1"/>
    <col min="9831" max="9831" width="8" style="320"/>
    <col min="9832" max="9832" width="1" style="320" customWidth="1"/>
    <col min="9833" max="9984" width="8" style="320"/>
    <col min="9985" max="9986" width="0" style="320" hidden="1" customWidth="1"/>
    <col min="9987" max="9987" width="7.140625" style="320" customWidth="1"/>
    <col min="9988" max="9988" width="32.42578125" style="320" customWidth="1"/>
    <col min="9989" max="9989" width="11.5703125" style="320" customWidth="1"/>
    <col min="9990" max="9990" width="6.5703125" style="320" customWidth="1"/>
    <col min="9991" max="9991" width="1.5703125" style="320" customWidth="1"/>
    <col min="9992" max="9992" width="6" style="320" customWidth="1"/>
    <col min="9993" max="9993" width="1.5703125" style="320" customWidth="1"/>
    <col min="9994" max="9994" width="6.140625" style="320" customWidth="1"/>
    <col min="9995" max="9995" width="1.5703125" style="320" customWidth="1"/>
    <col min="9996" max="9996" width="6.140625" style="320" customWidth="1"/>
    <col min="9997" max="9997" width="1.5703125" style="320" customWidth="1"/>
    <col min="9998" max="9998" width="6.140625" style="320" customWidth="1"/>
    <col min="9999" max="9999" width="1.5703125" style="320" customWidth="1"/>
    <col min="10000" max="10000" width="6" style="320" customWidth="1"/>
    <col min="10001" max="10001" width="1.5703125" style="320" customWidth="1"/>
    <col min="10002" max="10002" width="6" style="320" customWidth="1"/>
    <col min="10003" max="10003" width="1.5703125" style="320" customWidth="1"/>
    <col min="10004" max="10004" width="6" style="320" customWidth="1"/>
    <col min="10005" max="10005" width="1.5703125" style="320" customWidth="1"/>
    <col min="10006" max="10006" width="6" style="320" customWidth="1"/>
    <col min="10007" max="10007" width="1.5703125" style="320" customWidth="1"/>
    <col min="10008" max="10008" width="6" style="320" customWidth="1"/>
    <col min="10009" max="10009" width="1.5703125" style="320" customWidth="1"/>
    <col min="10010" max="10010" width="6" style="320" customWidth="1"/>
    <col min="10011" max="10011" width="1.5703125" style="320" customWidth="1"/>
    <col min="10012" max="10012" width="6" style="320" customWidth="1"/>
    <col min="10013" max="10013" width="1.5703125" style="320" customWidth="1"/>
    <col min="10014" max="10014" width="6" style="320" customWidth="1"/>
    <col min="10015" max="10015" width="1.5703125" style="320" customWidth="1"/>
    <col min="10016" max="10016" width="6" style="320" customWidth="1"/>
    <col min="10017" max="10017" width="1.5703125" style="320" customWidth="1"/>
    <col min="10018" max="10018" width="6" style="320" customWidth="1"/>
    <col min="10019" max="10019" width="1.5703125" style="320" customWidth="1"/>
    <col min="10020" max="10020" width="6" style="320" customWidth="1"/>
    <col min="10021" max="10021" width="1.5703125" style="320" customWidth="1"/>
    <col min="10022" max="10022" width="6" style="320" customWidth="1"/>
    <col min="10023" max="10023" width="1.5703125" style="320" customWidth="1"/>
    <col min="10024" max="10024" width="6" style="320" customWidth="1"/>
    <col min="10025" max="10025" width="1.5703125" style="320" customWidth="1"/>
    <col min="10026" max="10026" width="6" style="320" customWidth="1"/>
    <col min="10027" max="10027" width="1.5703125" style="320" customWidth="1"/>
    <col min="10028" max="10028" width="6" style="320" customWidth="1"/>
    <col min="10029" max="10029" width="1.5703125" style="320" customWidth="1"/>
    <col min="10030" max="10030" width="6" style="320" customWidth="1"/>
    <col min="10031" max="10031" width="1.5703125" style="320" customWidth="1"/>
    <col min="10032" max="10032" width="6" style="320" customWidth="1"/>
    <col min="10033" max="10033" width="1.5703125" style="320" customWidth="1"/>
    <col min="10034" max="10034" width="8" style="320" customWidth="1"/>
    <col min="10035" max="10035" width="1.5703125" style="320" customWidth="1"/>
    <col min="10036" max="10036" width="6" style="320" customWidth="1"/>
    <col min="10037" max="10038" width="1.5703125" style="320" customWidth="1"/>
    <col min="10039" max="10039" width="3.85546875" style="320" customWidth="1"/>
    <col min="10040" max="10040" width="5.42578125" style="320" customWidth="1"/>
    <col min="10041" max="10041" width="18" style="320" customWidth="1"/>
    <col min="10042" max="10042" width="8" style="320"/>
    <col min="10043" max="10043" width="5.140625" style="320" customWidth="1"/>
    <col min="10044" max="10044" width="1" style="320" customWidth="1"/>
    <col min="10045" max="10045" width="8" style="320"/>
    <col min="10046" max="10046" width="1" style="320" customWidth="1"/>
    <col min="10047" max="10047" width="8" style="320"/>
    <col min="10048" max="10048" width="1" style="320" customWidth="1"/>
    <col min="10049" max="10049" width="8" style="320"/>
    <col min="10050" max="10050" width="1" style="320" customWidth="1"/>
    <col min="10051" max="10051" width="8" style="320"/>
    <col min="10052" max="10052" width="1" style="320" customWidth="1"/>
    <col min="10053" max="10053" width="8" style="320"/>
    <col min="10054" max="10054" width="1" style="320" customWidth="1"/>
    <col min="10055" max="10055" width="8" style="320"/>
    <col min="10056" max="10056" width="1" style="320" customWidth="1"/>
    <col min="10057" max="10057" width="8" style="320"/>
    <col min="10058" max="10058" width="1" style="320" customWidth="1"/>
    <col min="10059" max="10059" width="8" style="320"/>
    <col min="10060" max="10060" width="1" style="320" customWidth="1"/>
    <col min="10061" max="10061" width="8" style="320"/>
    <col min="10062" max="10062" width="1" style="320" customWidth="1"/>
    <col min="10063" max="10063" width="8" style="320"/>
    <col min="10064" max="10064" width="1" style="320" customWidth="1"/>
    <col min="10065" max="10065" width="8" style="320"/>
    <col min="10066" max="10066" width="1" style="320" customWidth="1"/>
    <col min="10067" max="10067" width="8" style="320"/>
    <col min="10068" max="10068" width="1" style="320" customWidth="1"/>
    <col min="10069" max="10069" width="8" style="320"/>
    <col min="10070" max="10070" width="1" style="320" customWidth="1"/>
    <col min="10071" max="10071" width="8" style="320"/>
    <col min="10072" max="10072" width="1" style="320" customWidth="1"/>
    <col min="10073" max="10073" width="8" style="320"/>
    <col min="10074" max="10074" width="1" style="320" customWidth="1"/>
    <col min="10075" max="10075" width="8" style="320"/>
    <col min="10076" max="10076" width="1" style="320" customWidth="1"/>
    <col min="10077" max="10077" width="8" style="320"/>
    <col min="10078" max="10078" width="1" style="320" customWidth="1"/>
    <col min="10079" max="10079" width="8" style="320"/>
    <col min="10080" max="10080" width="1" style="320" customWidth="1"/>
    <col min="10081" max="10081" width="8" style="320"/>
    <col min="10082" max="10082" width="1" style="320" customWidth="1"/>
    <col min="10083" max="10083" width="8" style="320"/>
    <col min="10084" max="10084" width="1" style="320" customWidth="1"/>
    <col min="10085" max="10085" width="8" style="320"/>
    <col min="10086" max="10086" width="1" style="320" customWidth="1"/>
    <col min="10087" max="10087" width="8" style="320"/>
    <col min="10088" max="10088" width="1" style="320" customWidth="1"/>
    <col min="10089" max="10240" width="8" style="320"/>
    <col min="10241" max="10242" width="0" style="320" hidden="1" customWidth="1"/>
    <col min="10243" max="10243" width="7.140625" style="320" customWidth="1"/>
    <col min="10244" max="10244" width="32.42578125" style="320" customWidth="1"/>
    <col min="10245" max="10245" width="11.5703125" style="320" customWidth="1"/>
    <col min="10246" max="10246" width="6.5703125" style="320" customWidth="1"/>
    <col min="10247" max="10247" width="1.5703125" style="320" customWidth="1"/>
    <col min="10248" max="10248" width="6" style="320" customWidth="1"/>
    <col min="10249" max="10249" width="1.5703125" style="320" customWidth="1"/>
    <col min="10250" max="10250" width="6.140625" style="320" customWidth="1"/>
    <col min="10251" max="10251" width="1.5703125" style="320" customWidth="1"/>
    <col min="10252" max="10252" width="6.140625" style="320" customWidth="1"/>
    <col min="10253" max="10253" width="1.5703125" style="320" customWidth="1"/>
    <col min="10254" max="10254" width="6.140625" style="320" customWidth="1"/>
    <col min="10255" max="10255" width="1.5703125" style="320" customWidth="1"/>
    <col min="10256" max="10256" width="6" style="320" customWidth="1"/>
    <col min="10257" max="10257" width="1.5703125" style="320" customWidth="1"/>
    <col min="10258" max="10258" width="6" style="320" customWidth="1"/>
    <col min="10259" max="10259" width="1.5703125" style="320" customWidth="1"/>
    <col min="10260" max="10260" width="6" style="320" customWidth="1"/>
    <col min="10261" max="10261" width="1.5703125" style="320" customWidth="1"/>
    <col min="10262" max="10262" width="6" style="320" customWidth="1"/>
    <col min="10263" max="10263" width="1.5703125" style="320" customWidth="1"/>
    <col min="10264" max="10264" width="6" style="320" customWidth="1"/>
    <col min="10265" max="10265" width="1.5703125" style="320" customWidth="1"/>
    <col min="10266" max="10266" width="6" style="320" customWidth="1"/>
    <col min="10267" max="10267" width="1.5703125" style="320" customWidth="1"/>
    <col min="10268" max="10268" width="6" style="320" customWidth="1"/>
    <col min="10269" max="10269" width="1.5703125" style="320" customWidth="1"/>
    <col min="10270" max="10270" width="6" style="320" customWidth="1"/>
    <col min="10271" max="10271" width="1.5703125" style="320" customWidth="1"/>
    <col min="10272" max="10272" width="6" style="320" customWidth="1"/>
    <col min="10273" max="10273" width="1.5703125" style="320" customWidth="1"/>
    <col min="10274" max="10274" width="6" style="320" customWidth="1"/>
    <col min="10275" max="10275" width="1.5703125" style="320" customWidth="1"/>
    <col min="10276" max="10276" width="6" style="320" customWidth="1"/>
    <col min="10277" max="10277" width="1.5703125" style="320" customWidth="1"/>
    <col min="10278" max="10278" width="6" style="320" customWidth="1"/>
    <col min="10279" max="10279" width="1.5703125" style="320" customWidth="1"/>
    <col min="10280" max="10280" width="6" style="320" customWidth="1"/>
    <col min="10281" max="10281" width="1.5703125" style="320" customWidth="1"/>
    <col min="10282" max="10282" width="6" style="320" customWidth="1"/>
    <col min="10283" max="10283" width="1.5703125" style="320" customWidth="1"/>
    <col min="10284" max="10284" width="6" style="320" customWidth="1"/>
    <col min="10285" max="10285" width="1.5703125" style="320" customWidth="1"/>
    <col min="10286" max="10286" width="6" style="320" customWidth="1"/>
    <col min="10287" max="10287" width="1.5703125" style="320" customWidth="1"/>
    <col min="10288" max="10288" width="6" style="320" customWidth="1"/>
    <col min="10289" max="10289" width="1.5703125" style="320" customWidth="1"/>
    <col min="10290" max="10290" width="8" style="320" customWidth="1"/>
    <col min="10291" max="10291" width="1.5703125" style="320" customWidth="1"/>
    <col min="10292" max="10292" width="6" style="320" customWidth="1"/>
    <col min="10293" max="10294" width="1.5703125" style="320" customWidth="1"/>
    <col min="10295" max="10295" width="3.85546875" style="320" customWidth="1"/>
    <col min="10296" max="10296" width="5.42578125" style="320" customWidth="1"/>
    <col min="10297" max="10297" width="18" style="320" customWidth="1"/>
    <col min="10298" max="10298" width="8" style="320"/>
    <col min="10299" max="10299" width="5.140625" style="320" customWidth="1"/>
    <col min="10300" max="10300" width="1" style="320" customWidth="1"/>
    <col min="10301" max="10301" width="8" style="320"/>
    <col min="10302" max="10302" width="1" style="320" customWidth="1"/>
    <col min="10303" max="10303" width="8" style="320"/>
    <col min="10304" max="10304" width="1" style="320" customWidth="1"/>
    <col min="10305" max="10305" width="8" style="320"/>
    <col min="10306" max="10306" width="1" style="320" customWidth="1"/>
    <col min="10307" max="10307" width="8" style="320"/>
    <col min="10308" max="10308" width="1" style="320" customWidth="1"/>
    <col min="10309" max="10309" width="8" style="320"/>
    <col min="10310" max="10310" width="1" style="320" customWidth="1"/>
    <col min="10311" max="10311" width="8" style="320"/>
    <col min="10312" max="10312" width="1" style="320" customWidth="1"/>
    <col min="10313" max="10313" width="8" style="320"/>
    <col min="10314" max="10314" width="1" style="320" customWidth="1"/>
    <col min="10315" max="10315" width="8" style="320"/>
    <col min="10316" max="10316" width="1" style="320" customWidth="1"/>
    <col min="10317" max="10317" width="8" style="320"/>
    <col min="10318" max="10318" width="1" style="320" customWidth="1"/>
    <col min="10319" max="10319" width="8" style="320"/>
    <col min="10320" max="10320" width="1" style="320" customWidth="1"/>
    <col min="10321" max="10321" width="8" style="320"/>
    <col min="10322" max="10322" width="1" style="320" customWidth="1"/>
    <col min="10323" max="10323" width="8" style="320"/>
    <col min="10324" max="10324" width="1" style="320" customWidth="1"/>
    <col min="10325" max="10325" width="8" style="320"/>
    <col min="10326" max="10326" width="1" style="320" customWidth="1"/>
    <col min="10327" max="10327" width="8" style="320"/>
    <col min="10328" max="10328" width="1" style="320" customWidth="1"/>
    <col min="10329" max="10329" width="8" style="320"/>
    <col min="10330" max="10330" width="1" style="320" customWidth="1"/>
    <col min="10331" max="10331" width="8" style="320"/>
    <col min="10332" max="10332" width="1" style="320" customWidth="1"/>
    <col min="10333" max="10333" width="8" style="320"/>
    <col min="10334" max="10334" width="1" style="320" customWidth="1"/>
    <col min="10335" max="10335" width="8" style="320"/>
    <col min="10336" max="10336" width="1" style="320" customWidth="1"/>
    <col min="10337" max="10337" width="8" style="320"/>
    <col min="10338" max="10338" width="1" style="320" customWidth="1"/>
    <col min="10339" max="10339" width="8" style="320"/>
    <col min="10340" max="10340" width="1" style="320" customWidth="1"/>
    <col min="10341" max="10341" width="8" style="320"/>
    <col min="10342" max="10342" width="1" style="320" customWidth="1"/>
    <col min="10343" max="10343" width="8" style="320"/>
    <col min="10344" max="10344" width="1" style="320" customWidth="1"/>
    <col min="10345" max="10496" width="8" style="320"/>
    <col min="10497" max="10498" width="0" style="320" hidden="1" customWidth="1"/>
    <col min="10499" max="10499" width="7.140625" style="320" customWidth="1"/>
    <col min="10500" max="10500" width="32.42578125" style="320" customWidth="1"/>
    <col min="10501" max="10501" width="11.5703125" style="320" customWidth="1"/>
    <col min="10502" max="10502" width="6.5703125" style="320" customWidth="1"/>
    <col min="10503" max="10503" width="1.5703125" style="320" customWidth="1"/>
    <col min="10504" max="10504" width="6" style="320" customWidth="1"/>
    <col min="10505" max="10505" width="1.5703125" style="320" customWidth="1"/>
    <col min="10506" max="10506" width="6.140625" style="320" customWidth="1"/>
    <col min="10507" max="10507" width="1.5703125" style="320" customWidth="1"/>
    <col min="10508" max="10508" width="6.140625" style="320" customWidth="1"/>
    <col min="10509" max="10509" width="1.5703125" style="320" customWidth="1"/>
    <col min="10510" max="10510" width="6.140625" style="320" customWidth="1"/>
    <col min="10511" max="10511" width="1.5703125" style="320" customWidth="1"/>
    <col min="10512" max="10512" width="6" style="320" customWidth="1"/>
    <col min="10513" max="10513" width="1.5703125" style="320" customWidth="1"/>
    <col min="10514" max="10514" width="6" style="320" customWidth="1"/>
    <col min="10515" max="10515" width="1.5703125" style="320" customWidth="1"/>
    <col min="10516" max="10516" width="6" style="320" customWidth="1"/>
    <col min="10517" max="10517" width="1.5703125" style="320" customWidth="1"/>
    <col min="10518" max="10518" width="6" style="320" customWidth="1"/>
    <col min="10519" max="10519" width="1.5703125" style="320" customWidth="1"/>
    <col min="10520" max="10520" width="6" style="320" customWidth="1"/>
    <col min="10521" max="10521" width="1.5703125" style="320" customWidth="1"/>
    <col min="10522" max="10522" width="6" style="320" customWidth="1"/>
    <col min="10523" max="10523" width="1.5703125" style="320" customWidth="1"/>
    <col min="10524" max="10524" width="6" style="320" customWidth="1"/>
    <col min="10525" max="10525" width="1.5703125" style="320" customWidth="1"/>
    <col min="10526" max="10526" width="6" style="320" customWidth="1"/>
    <col min="10527" max="10527" width="1.5703125" style="320" customWidth="1"/>
    <col min="10528" max="10528" width="6" style="320" customWidth="1"/>
    <col min="10529" max="10529" width="1.5703125" style="320" customWidth="1"/>
    <col min="10530" max="10530" width="6" style="320" customWidth="1"/>
    <col min="10531" max="10531" width="1.5703125" style="320" customWidth="1"/>
    <col min="10532" max="10532" width="6" style="320" customWidth="1"/>
    <col min="10533" max="10533" width="1.5703125" style="320" customWidth="1"/>
    <col min="10534" max="10534" width="6" style="320" customWidth="1"/>
    <col min="10535" max="10535" width="1.5703125" style="320" customWidth="1"/>
    <col min="10536" max="10536" width="6" style="320" customWidth="1"/>
    <col min="10537" max="10537" width="1.5703125" style="320" customWidth="1"/>
    <col min="10538" max="10538" width="6" style="320" customWidth="1"/>
    <col min="10539" max="10539" width="1.5703125" style="320" customWidth="1"/>
    <col min="10540" max="10540" width="6" style="320" customWidth="1"/>
    <col min="10541" max="10541" width="1.5703125" style="320" customWidth="1"/>
    <col min="10542" max="10542" width="6" style="320" customWidth="1"/>
    <col min="10543" max="10543" width="1.5703125" style="320" customWidth="1"/>
    <col min="10544" max="10544" width="6" style="320" customWidth="1"/>
    <col min="10545" max="10545" width="1.5703125" style="320" customWidth="1"/>
    <col min="10546" max="10546" width="8" style="320" customWidth="1"/>
    <col min="10547" max="10547" width="1.5703125" style="320" customWidth="1"/>
    <col min="10548" max="10548" width="6" style="320" customWidth="1"/>
    <col min="10549" max="10550" width="1.5703125" style="320" customWidth="1"/>
    <col min="10551" max="10551" width="3.85546875" style="320" customWidth="1"/>
    <col min="10552" max="10552" width="5.42578125" style="320" customWidth="1"/>
    <col min="10553" max="10553" width="18" style="320" customWidth="1"/>
    <col min="10554" max="10554" width="8" style="320"/>
    <col min="10555" max="10555" width="5.140625" style="320" customWidth="1"/>
    <col min="10556" max="10556" width="1" style="320" customWidth="1"/>
    <col min="10557" max="10557" width="8" style="320"/>
    <col min="10558" max="10558" width="1" style="320" customWidth="1"/>
    <col min="10559" max="10559" width="8" style="320"/>
    <col min="10560" max="10560" width="1" style="320" customWidth="1"/>
    <col min="10561" max="10561" width="8" style="320"/>
    <col min="10562" max="10562" width="1" style="320" customWidth="1"/>
    <col min="10563" max="10563" width="8" style="320"/>
    <col min="10564" max="10564" width="1" style="320" customWidth="1"/>
    <col min="10565" max="10565" width="8" style="320"/>
    <col min="10566" max="10566" width="1" style="320" customWidth="1"/>
    <col min="10567" max="10567" width="8" style="320"/>
    <col min="10568" max="10568" width="1" style="320" customWidth="1"/>
    <col min="10569" max="10569" width="8" style="320"/>
    <col min="10570" max="10570" width="1" style="320" customWidth="1"/>
    <col min="10571" max="10571" width="8" style="320"/>
    <col min="10572" max="10572" width="1" style="320" customWidth="1"/>
    <col min="10573" max="10573" width="8" style="320"/>
    <col min="10574" max="10574" width="1" style="320" customWidth="1"/>
    <col min="10575" max="10575" width="8" style="320"/>
    <col min="10576" max="10576" width="1" style="320" customWidth="1"/>
    <col min="10577" max="10577" width="8" style="320"/>
    <col min="10578" max="10578" width="1" style="320" customWidth="1"/>
    <col min="10579" max="10579" width="8" style="320"/>
    <col min="10580" max="10580" width="1" style="320" customWidth="1"/>
    <col min="10581" max="10581" width="8" style="320"/>
    <col min="10582" max="10582" width="1" style="320" customWidth="1"/>
    <col min="10583" max="10583" width="8" style="320"/>
    <col min="10584" max="10584" width="1" style="320" customWidth="1"/>
    <col min="10585" max="10585" width="8" style="320"/>
    <col min="10586" max="10586" width="1" style="320" customWidth="1"/>
    <col min="10587" max="10587" width="8" style="320"/>
    <col min="10588" max="10588" width="1" style="320" customWidth="1"/>
    <col min="10589" max="10589" width="8" style="320"/>
    <col min="10590" max="10590" width="1" style="320" customWidth="1"/>
    <col min="10591" max="10591" width="8" style="320"/>
    <col min="10592" max="10592" width="1" style="320" customWidth="1"/>
    <col min="10593" max="10593" width="8" style="320"/>
    <col min="10594" max="10594" width="1" style="320" customWidth="1"/>
    <col min="10595" max="10595" width="8" style="320"/>
    <col min="10596" max="10596" width="1" style="320" customWidth="1"/>
    <col min="10597" max="10597" width="8" style="320"/>
    <col min="10598" max="10598" width="1" style="320" customWidth="1"/>
    <col min="10599" max="10599" width="8" style="320"/>
    <col min="10600" max="10600" width="1" style="320" customWidth="1"/>
    <col min="10601" max="10752" width="8" style="320"/>
    <col min="10753" max="10754" width="0" style="320" hidden="1" customWidth="1"/>
    <col min="10755" max="10755" width="7.140625" style="320" customWidth="1"/>
    <col min="10756" max="10756" width="32.42578125" style="320" customWidth="1"/>
    <col min="10757" max="10757" width="11.5703125" style="320" customWidth="1"/>
    <col min="10758" max="10758" width="6.5703125" style="320" customWidth="1"/>
    <col min="10759" max="10759" width="1.5703125" style="320" customWidth="1"/>
    <col min="10760" max="10760" width="6" style="320" customWidth="1"/>
    <col min="10761" max="10761" width="1.5703125" style="320" customWidth="1"/>
    <col min="10762" max="10762" width="6.140625" style="320" customWidth="1"/>
    <col min="10763" max="10763" width="1.5703125" style="320" customWidth="1"/>
    <col min="10764" max="10764" width="6.140625" style="320" customWidth="1"/>
    <col min="10765" max="10765" width="1.5703125" style="320" customWidth="1"/>
    <col min="10766" max="10766" width="6.140625" style="320" customWidth="1"/>
    <col min="10767" max="10767" width="1.5703125" style="320" customWidth="1"/>
    <col min="10768" max="10768" width="6" style="320" customWidth="1"/>
    <col min="10769" max="10769" width="1.5703125" style="320" customWidth="1"/>
    <col min="10770" max="10770" width="6" style="320" customWidth="1"/>
    <col min="10771" max="10771" width="1.5703125" style="320" customWidth="1"/>
    <col min="10772" max="10772" width="6" style="320" customWidth="1"/>
    <col min="10773" max="10773" width="1.5703125" style="320" customWidth="1"/>
    <col min="10774" max="10774" width="6" style="320" customWidth="1"/>
    <col min="10775" max="10775" width="1.5703125" style="320" customWidth="1"/>
    <col min="10776" max="10776" width="6" style="320" customWidth="1"/>
    <col min="10777" max="10777" width="1.5703125" style="320" customWidth="1"/>
    <col min="10778" max="10778" width="6" style="320" customWidth="1"/>
    <col min="10779" max="10779" width="1.5703125" style="320" customWidth="1"/>
    <col min="10780" max="10780" width="6" style="320" customWidth="1"/>
    <col min="10781" max="10781" width="1.5703125" style="320" customWidth="1"/>
    <col min="10782" max="10782" width="6" style="320" customWidth="1"/>
    <col min="10783" max="10783" width="1.5703125" style="320" customWidth="1"/>
    <col min="10784" max="10784" width="6" style="320" customWidth="1"/>
    <col min="10785" max="10785" width="1.5703125" style="320" customWidth="1"/>
    <col min="10786" max="10786" width="6" style="320" customWidth="1"/>
    <col min="10787" max="10787" width="1.5703125" style="320" customWidth="1"/>
    <col min="10788" max="10788" width="6" style="320" customWidth="1"/>
    <col min="10789" max="10789" width="1.5703125" style="320" customWidth="1"/>
    <col min="10790" max="10790" width="6" style="320" customWidth="1"/>
    <col min="10791" max="10791" width="1.5703125" style="320" customWidth="1"/>
    <col min="10792" max="10792" width="6" style="320" customWidth="1"/>
    <col min="10793" max="10793" width="1.5703125" style="320" customWidth="1"/>
    <col min="10794" max="10794" width="6" style="320" customWidth="1"/>
    <col min="10795" max="10795" width="1.5703125" style="320" customWidth="1"/>
    <col min="10796" max="10796" width="6" style="320" customWidth="1"/>
    <col min="10797" max="10797" width="1.5703125" style="320" customWidth="1"/>
    <col min="10798" max="10798" width="6" style="320" customWidth="1"/>
    <col min="10799" max="10799" width="1.5703125" style="320" customWidth="1"/>
    <col min="10800" max="10800" width="6" style="320" customWidth="1"/>
    <col min="10801" max="10801" width="1.5703125" style="320" customWidth="1"/>
    <col min="10802" max="10802" width="8" style="320" customWidth="1"/>
    <col min="10803" max="10803" width="1.5703125" style="320" customWidth="1"/>
    <col min="10804" max="10804" width="6" style="320" customWidth="1"/>
    <col min="10805" max="10806" width="1.5703125" style="320" customWidth="1"/>
    <col min="10807" max="10807" width="3.85546875" style="320" customWidth="1"/>
    <col min="10808" max="10808" width="5.42578125" style="320" customWidth="1"/>
    <col min="10809" max="10809" width="18" style="320" customWidth="1"/>
    <col min="10810" max="10810" width="8" style="320"/>
    <col min="10811" max="10811" width="5.140625" style="320" customWidth="1"/>
    <col min="10812" max="10812" width="1" style="320" customWidth="1"/>
    <col min="10813" max="10813" width="8" style="320"/>
    <col min="10814" max="10814" width="1" style="320" customWidth="1"/>
    <col min="10815" max="10815" width="8" style="320"/>
    <col min="10816" max="10816" width="1" style="320" customWidth="1"/>
    <col min="10817" max="10817" width="8" style="320"/>
    <col min="10818" max="10818" width="1" style="320" customWidth="1"/>
    <col min="10819" max="10819" width="8" style="320"/>
    <col min="10820" max="10820" width="1" style="320" customWidth="1"/>
    <col min="10821" max="10821" width="8" style="320"/>
    <col min="10822" max="10822" width="1" style="320" customWidth="1"/>
    <col min="10823" max="10823" width="8" style="320"/>
    <col min="10824" max="10824" width="1" style="320" customWidth="1"/>
    <col min="10825" max="10825" width="8" style="320"/>
    <col min="10826" max="10826" width="1" style="320" customWidth="1"/>
    <col min="10827" max="10827" width="8" style="320"/>
    <col min="10828" max="10828" width="1" style="320" customWidth="1"/>
    <col min="10829" max="10829" width="8" style="320"/>
    <col min="10830" max="10830" width="1" style="320" customWidth="1"/>
    <col min="10831" max="10831" width="8" style="320"/>
    <col min="10832" max="10832" width="1" style="320" customWidth="1"/>
    <col min="10833" max="10833" width="8" style="320"/>
    <col min="10834" max="10834" width="1" style="320" customWidth="1"/>
    <col min="10835" max="10835" width="8" style="320"/>
    <col min="10836" max="10836" width="1" style="320" customWidth="1"/>
    <col min="10837" max="10837" width="8" style="320"/>
    <col min="10838" max="10838" width="1" style="320" customWidth="1"/>
    <col min="10839" max="10839" width="8" style="320"/>
    <col min="10840" max="10840" width="1" style="320" customWidth="1"/>
    <col min="10841" max="10841" width="8" style="320"/>
    <col min="10842" max="10842" width="1" style="320" customWidth="1"/>
    <col min="10843" max="10843" width="8" style="320"/>
    <col min="10844" max="10844" width="1" style="320" customWidth="1"/>
    <col min="10845" max="10845" width="8" style="320"/>
    <col min="10846" max="10846" width="1" style="320" customWidth="1"/>
    <col min="10847" max="10847" width="8" style="320"/>
    <col min="10848" max="10848" width="1" style="320" customWidth="1"/>
    <col min="10849" max="10849" width="8" style="320"/>
    <col min="10850" max="10850" width="1" style="320" customWidth="1"/>
    <col min="10851" max="10851" width="8" style="320"/>
    <col min="10852" max="10852" width="1" style="320" customWidth="1"/>
    <col min="10853" max="10853" width="8" style="320"/>
    <col min="10854" max="10854" width="1" style="320" customWidth="1"/>
    <col min="10855" max="10855" width="8" style="320"/>
    <col min="10856" max="10856" width="1" style="320" customWidth="1"/>
    <col min="10857" max="11008" width="8" style="320"/>
    <col min="11009" max="11010" width="0" style="320" hidden="1" customWidth="1"/>
    <col min="11011" max="11011" width="7.140625" style="320" customWidth="1"/>
    <col min="11012" max="11012" width="32.42578125" style="320" customWidth="1"/>
    <col min="11013" max="11013" width="11.5703125" style="320" customWidth="1"/>
    <col min="11014" max="11014" width="6.5703125" style="320" customWidth="1"/>
    <col min="11015" max="11015" width="1.5703125" style="320" customWidth="1"/>
    <col min="11016" max="11016" width="6" style="320" customWidth="1"/>
    <col min="11017" max="11017" width="1.5703125" style="320" customWidth="1"/>
    <col min="11018" max="11018" width="6.140625" style="320" customWidth="1"/>
    <col min="11019" max="11019" width="1.5703125" style="320" customWidth="1"/>
    <col min="11020" max="11020" width="6.140625" style="320" customWidth="1"/>
    <col min="11021" max="11021" width="1.5703125" style="320" customWidth="1"/>
    <col min="11022" max="11022" width="6.140625" style="320" customWidth="1"/>
    <col min="11023" max="11023" width="1.5703125" style="320" customWidth="1"/>
    <col min="11024" max="11024" width="6" style="320" customWidth="1"/>
    <col min="11025" max="11025" width="1.5703125" style="320" customWidth="1"/>
    <col min="11026" max="11026" width="6" style="320" customWidth="1"/>
    <col min="11027" max="11027" width="1.5703125" style="320" customWidth="1"/>
    <col min="11028" max="11028" width="6" style="320" customWidth="1"/>
    <col min="11029" max="11029" width="1.5703125" style="320" customWidth="1"/>
    <col min="11030" max="11030" width="6" style="320" customWidth="1"/>
    <col min="11031" max="11031" width="1.5703125" style="320" customWidth="1"/>
    <col min="11032" max="11032" width="6" style="320" customWidth="1"/>
    <col min="11033" max="11033" width="1.5703125" style="320" customWidth="1"/>
    <col min="11034" max="11034" width="6" style="320" customWidth="1"/>
    <col min="11035" max="11035" width="1.5703125" style="320" customWidth="1"/>
    <col min="11036" max="11036" width="6" style="320" customWidth="1"/>
    <col min="11037" max="11037" width="1.5703125" style="320" customWidth="1"/>
    <col min="11038" max="11038" width="6" style="320" customWidth="1"/>
    <col min="11039" max="11039" width="1.5703125" style="320" customWidth="1"/>
    <col min="11040" max="11040" width="6" style="320" customWidth="1"/>
    <col min="11041" max="11041" width="1.5703125" style="320" customWidth="1"/>
    <col min="11042" max="11042" width="6" style="320" customWidth="1"/>
    <col min="11043" max="11043" width="1.5703125" style="320" customWidth="1"/>
    <col min="11044" max="11044" width="6" style="320" customWidth="1"/>
    <col min="11045" max="11045" width="1.5703125" style="320" customWidth="1"/>
    <col min="11046" max="11046" width="6" style="320" customWidth="1"/>
    <col min="11047" max="11047" width="1.5703125" style="320" customWidth="1"/>
    <col min="11048" max="11048" width="6" style="320" customWidth="1"/>
    <col min="11049" max="11049" width="1.5703125" style="320" customWidth="1"/>
    <col min="11050" max="11050" width="6" style="320" customWidth="1"/>
    <col min="11051" max="11051" width="1.5703125" style="320" customWidth="1"/>
    <col min="11052" max="11052" width="6" style="320" customWidth="1"/>
    <col min="11053" max="11053" width="1.5703125" style="320" customWidth="1"/>
    <col min="11054" max="11054" width="6" style="320" customWidth="1"/>
    <col min="11055" max="11055" width="1.5703125" style="320" customWidth="1"/>
    <col min="11056" max="11056" width="6" style="320" customWidth="1"/>
    <col min="11057" max="11057" width="1.5703125" style="320" customWidth="1"/>
    <col min="11058" max="11058" width="8" style="320" customWidth="1"/>
    <col min="11059" max="11059" width="1.5703125" style="320" customWidth="1"/>
    <col min="11060" max="11060" width="6" style="320" customWidth="1"/>
    <col min="11061" max="11062" width="1.5703125" style="320" customWidth="1"/>
    <col min="11063" max="11063" width="3.85546875" style="320" customWidth="1"/>
    <col min="11064" max="11064" width="5.42578125" style="320" customWidth="1"/>
    <col min="11065" max="11065" width="18" style="320" customWidth="1"/>
    <col min="11066" max="11066" width="8" style="320"/>
    <col min="11067" max="11067" width="5.140625" style="320" customWidth="1"/>
    <col min="11068" max="11068" width="1" style="320" customWidth="1"/>
    <col min="11069" max="11069" width="8" style="320"/>
    <col min="11070" max="11070" width="1" style="320" customWidth="1"/>
    <col min="11071" max="11071" width="8" style="320"/>
    <col min="11072" max="11072" width="1" style="320" customWidth="1"/>
    <col min="11073" max="11073" width="8" style="320"/>
    <col min="11074" max="11074" width="1" style="320" customWidth="1"/>
    <col min="11075" max="11075" width="8" style="320"/>
    <col min="11076" max="11076" width="1" style="320" customWidth="1"/>
    <col min="11077" max="11077" width="8" style="320"/>
    <col min="11078" max="11078" width="1" style="320" customWidth="1"/>
    <col min="11079" max="11079" width="8" style="320"/>
    <col min="11080" max="11080" width="1" style="320" customWidth="1"/>
    <col min="11081" max="11081" width="8" style="320"/>
    <col min="11082" max="11082" width="1" style="320" customWidth="1"/>
    <col min="11083" max="11083" width="8" style="320"/>
    <col min="11084" max="11084" width="1" style="320" customWidth="1"/>
    <col min="11085" max="11085" width="8" style="320"/>
    <col min="11086" max="11086" width="1" style="320" customWidth="1"/>
    <col min="11087" max="11087" width="8" style="320"/>
    <col min="11088" max="11088" width="1" style="320" customWidth="1"/>
    <col min="11089" max="11089" width="8" style="320"/>
    <col min="11090" max="11090" width="1" style="320" customWidth="1"/>
    <col min="11091" max="11091" width="8" style="320"/>
    <col min="11092" max="11092" width="1" style="320" customWidth="1"/>
    <col min="11093" max="11093" width="8" style="320"/>
    <col min="11094" max="11094" width="1" style="320" customWidth="1"/>
    <col min="11095" max="11095" width="8" style="320"/>
    <col min="11096" max="11096" width="1" style="320" customWidth="1"/>
    <col min="11097" max="11097" width="8" style="320"/>
    <col min="11098" max="11098" width="1" style="320" customWidth="1"/>
    <col min="11099" max="11099" width="8" style="320"/>
    <col min="11100" max="11100" width="1" style="320" customWidth="1"/>
    <col min="11101" max="11101" width="8" style="320"/>
    <col min="11102" max="11102" width="1" style="320" customWidth="1"/>
    <col min="11103" max="11103" width="8" style="320"/>
    <col min="11104" max="11104" width="1" style="320" customWidth="1"/>
    <col min="11105" max="11105" width="8" style="320"/>
    <col min="11106" max="11106" width="1" style="320" customWidth="1"/>
    <col min="11107" max="11107" width="8" style="320"/>
    <col min="11108" max="11108" width="1" style="320" customWidth="1"/>
    <col min="11109" max="11109" width="8" style="320"/>
    <col min="11110" max="11110" width="1" style="320" customWidth="1"/>
    <col min="11111" max="11111" width="8" style="320"/>
    <col min="11112" max="11112" width="1" style="320" customWidth="1"/>
    <col min="11113" max="11264" width="8" style="320"/>
    <col min="11265" max="11266" width="0" style="320" hidden="1" customWidth="1"/>
    <col min="11267" max="11267" width="7.140625" style="320" customWidth="1"/>
    <col min="11268" max="11268" width="32.42578125" style="320" customWidth="1"/>
    <col min="11269" max="11269" width="11.5703125" style="320" customWidth="1"/>
    <col min="11270" max="11270" width="6.5703125" style="320" customWidth="1"/>
    <col min="11271" max="11271" width="1.5703125" style="320" customWidth="1"/>
    <col min="11272" max="11272" width="6" style="320" customWidth="1"/>
    <col min="11273" max="11273" width="1.5703125" style="320" customWidth="1"/>
    <col min="11274" max="11274" width="6.140625" style="320" customWidth="1"/>
    <col min="11275" max="11275" width="1.5703125" style="320" customWidth="1"/>
    <col min="11276" max="11276" width="6.140625" style="320" customWidth="1"/>
    <col min="11277" max="11277" width="1.5703125" style="320" customWidth="1"/>
    <col min="11278" max="11278" width="6.140625" style="320" customWidth="1"/>
    <col min="11279" max="11279" width="1.5703125" style="320" customWidth="1"/>
    <col min="11280" max="11280" width="6" style="320" customWidth="1"/>
    <col min="11281" max="11281" width="1.5703125" style="320" customWidth="1"/>
    <col min="11282" max="11282" width="6" style="320" customWidth="1"/>
    <col min="11283" max="11283" width="1.5703125" style="320" customWidth="1"/>
    <col min="11284" max="11284" width="6" style="320" customWidth="1"/>
    <col min="11285" max="11285" width="1.5703125" style="320" customWidth="1"/>
    <col min="11286" max="11286" width="6" style="320" customWidth="1"/>
    <col min="11287" max="11287" width="1.5703125" style="320" customWidth="1"/>
    <col min="11288" max="11288" width="6" style="320" customWidth="1"/>
    <col min="11289" max="11289" width="1.5703125" style="320" customWidth="1"/>
    <col min="11290" max="11290" width="6" style="320" customWidth="1"/>
    <col min="11291" max="11291" width="1.5703125" style="320" customWidth="1"/>
    <col min="11292" max="11292" width="6" style="320" customWidth="1"/>
    <col min="11293" max="11293" width="1.5703125" style="320" customWidth="1"/>
    <col min="11294" max="11294" width="6" style="320" customWidth="1"/>
    <col min="11295" max="11295" width="1.5703125" style="320" customWidth="1"/>
    <col min="11296" max="11296" width="6" style="320" customWidth="1"/>
    <col min="11297" max="11297" width="1.5703125" style="320" customWidth="1"/>
    <col min="11298" max="11298" width="6" style="320" customWidth="1"/>
    <col min="11299" max="11299" width="1.5703125" style="320" customWidth="1"/>
    <col min="11300" max="11300" width="6" style="320" customWidth="1"/>
    <col min="11301" max="11301" width="1.5703125" style="320" customWidth="1"/>
    <col min="11302" max="11302" width="6" style="320" customWidth="1"/>
    <col min="11303" max="11303" width="1.5703125" style="320" customWidth="1"/>
    <col min="11304" max="11304" width="6" style="320" customWidth="1"/>
    <col min="11305" max="11305" width="1.5703125" style="320" customWidth="1"/>
    <col min="11306" max="11306" width="6" style="320" customWidth="1"/>
    <col min="11307" max="11307" width="1.5703125" style="320" customWidth="1"/>
    <col min="11308" max="11308" width="6" style="320" customWidth="1"/>
    <col min="11309" max="11309" width="1.5703125" style="320" customWidth="1"/>
    <col min="11310" max="11310" width="6" style="320" customWidth="1"/>
    <col min="11311" max="11311" width="1.5703125" style="320" customWidth="1"/>
    <col min="11312" max="11312" width="6" style="320" customWidth="1"/>
    <col min="11313" max="11313" width="1.5703125" style="320" customWidth="1"/>
    <col min="11314" max="11314" width="8" style="320" customWidth="1"/>
    <col min="11315" max="11315" width="1.5703125" style="320" customWidth="1"/>
    <col min="11316" max="11316" width="6" style="320" customWidth="1"/>
    <col min="11317" max="11318" width="1.5703125" style="320" customWidth="1"/>
    <col min="11319" max="11319" width="3.85546875" style="320" customWidth="1"/>
    <col min="11320" max="11320" width="5.42578125" style="320" customWidth="1"/>
    <col min="11321" max="11321" width="18" style="320" customWidth="1"/>
    <col min="11322" max="11322" width="8" style="320"/>
    <col min="11323" max="11323" width="5.140625" style="320" customWidth="1"/>
    <col min="11324" max="11324" width="1" style="320" customWidth="1"/>
    <col min="11325" max="11325" width="8" style="320"/>
    <col min="11326" max="11326" width="1" style="320" customWidth="1"/>
    <col min="11327" max="11327" width="8" style="320"/>
    <col min="11328" max="11328" width="1" style="320" customWidth="1"/>
    <col min="11329" max="11329" width="8" style="320"/>
    <col min="11330" max="11330" width="1" style="320" customWidth="1"/>
    <col min="11331" max="11331" width="8" style="320"/>
    <col min="11332" max="11332" width="1" style="320" customWidth="1"/>
    <col min="11333" max="11333" width="8" style="320"/>
    <col min="11334" max="11334" width="1" style="320" customWidth="1"/>
    <col min="11335" max="11335" width="8" style="320"/>
    <col min="11336" max="11336" width="1" style="320" customWidth="1"/>
    <col min="11337" max="11337" width="8" style="320"/>
    <col min="11338" max="11338" width="1" style="320" customWidth="1"/>
    <col min="11339" max="11339" width="8" style="320"/>
    <col min="11340" max="11340" width="1" style="320" customWidth="1"/>
    <col min="11341" max="11341" width="8" style="320"/>
    <col min="11342" max="11342" width="1" style="320" customWidth="1"/>
    <col min="11343" max="11343" width="8" style="320"/>
    <col min="11344" max="11344" width="1" style="320" customWidth="1"/>
    <col min="11345" max="11345" width="8" style="320"/>
    <col min="11346" max="11346" width="1" style="320" customWidth="1"/>
    <col min="11347" max="11347" width="8" style="320"/>
    <col min="11348" max="11348" width="1" style="320" customWidth="1"/>
    <col min="11349" max="11349" width="8" style="320"/>
    <col min="11350" max="11350" width="1" style="320" customWidth="1"/>
    <col min="11351" max="11351" width="8" style="320"/>
    <col min="11352" max="11352" width="1" style="320" customWidth="1"/>
    <col min="11353" max="11353" width="8" style="320"/>
    <col min="11354" max="11354" width="1" style="320" customWidth="1"/>
    <col min="11355" max="11355" width="8" style="320"/>
    <col min="11356" max="11356" width="1" style="320" customWidth="1"/>
    <col min="11357" max="11357" width="8" style="320"/>
    <col min="11358" max="11358" width="1" style="320" customWidth="1"/>
    <col min="11359" max="11359" width="8" style="320"/>
    <col min="11360" max="11360" width="1" style="320" customWidth="1"/>
    <col min="11361" max="11361" width="8" style="320"/>
    <col min="11362" max="11362" width="1" style="320" customWidth="1"/>
    <col min="11363" max="11363" width="8" style="320"/>
    <col min="11364" max="11364" width="1" style="320" customWidth="1"/>
    <col min="11365" max="11365" width="8" style="320"/>
    <col min="11366" max="11366" width="1" style="320" customWidth="1"/>
    <col min="11367" max="11367" width="8" style="320"/>
    <col min="11368" max="11368" width="1" style="320" customWidth="1"/>
    <col min="11369" max="11520" width="8" style="320"/>
    <col min="11521" max="11522" width="0" style="320" hidden="1" customWidth="1"/>
    <col min="11523" max="11523" width="7.140625" style="320" customWidth="1"/>
    <col min="11524" max="11524" width="32.42578125" style="320" customWidth="1"/>
    <col min="11525" max="11525" width="11.5703125" style="320" customWidth="1"/>
    <col min="11526" max="11526" width="6.5703125" style="320" customWidth="1"/>
    <col min="11527" max="11527" width="1.5703125" style="320" customWidth="1"/>
    <col min="11528" max="11528" width="6" style="320" customWidth="1"/>
    <col min="11529" max="11529" width="1.5703125" style="320" customWidth="1"/>
    <col min="11530" max="11530" width="6.140625" style="320" customWidth="1"/>
    <col min="11531" max="11531" width="1.5703125" style="320" customWidth="1"/>
    <col min="11532" max="11532" width="6.140625" style="320" customWidth="1"/>
    <col min="11533" max="11533" width="1.5703125" style="320" customWidth="1"/>
    <col min="11534" max="11534" width="6.140625" style="320" customWidth="1"/>
    <col min="11535" max="11535" width="1.5703125" style="320" customWidth="1"/>
    <col min="11536" max="11536" width="6" style="320" customWidth="1"/>
    <col min="11537" max="11537" width="1.5703125" style="320" customWidth="1"/>
    <col min="11538" max="11538" width="6" style="320" customWidth="1"/>
    <col min="11539" max="11539" width="1.5703125" style="320" customWidth="1"/>
    <col min="11540" max="11540" width="6" style="320" customWidth="1"/>
    <col min="11541" max="11541" width="1.5703125" style="320" customWidth="1"/>
    <col min="11542" max="11542" width="6" style="320" customWidth="1"/>
    <col min="11543" max="11543" width="1.5703125" style="320" customWidth="1"/>
    <col min="11544" max="11544" width="6" style="320" customWidth="1"/>
    <col min="11545" max="11545" width="1.5703125" style="320" customWidth="1"/>
    <col min="11546" max="11546" width="6" style="320" customWidth="1"/>
    <col min="11547" max="11547" width="1.5703125" style="320" customWidth="1"/>
    <col min="11548" max="11548" width="6" style="320" customWidth="1"/>
    <col min="11549" max="11549" width="1.5703125" style="320" customWidth="1"/>
    <col min="11550" max="11550" width="6" style="320" customWidth="1"/>
    <col min="11551" max="11551" width="1.5703125" style="320" customWidth="1"/>
    <col min="11552" max="11552" width="6" style="320" customWidth="1"/>
    <col min="11553" max="11553" width="1.5703125" style="320" customWidth="1"/>
    <col min="11554" max="11554" width="6" style="320" customWidth="1"/>
    <col min="11555" max="11555" width="1.5703125" style="320" customWidth="1"/>
    <col min="11556" max="11556" width="6" style="320" customWidth="1"/>
    <col min="11557" max="11557" width="1.5703125" style="320" customWidth="1"/>
    <col min="11558" max="11558" width="6" style="320" customWidth="1"/>
    <col min="11559" max="11559" width="1.5703125" style="320" customWidth="1"/>
    <col min="11560" max="11560" width="6" style="320" customWidth="1"/>
    <col min="11561" max="11561" width="1.5703125" style="320" customWidth="1"/>
    <col min="11562" max="11562" width="6" style="320" customWidth="1"/>
    <col min="11563" max="11563" width="1.5703125" style="320" customWidth="1"/>
    <col min="11564" max="11564" width="6" style="320" customWidth="1"/>
    <col min="11565" max="11565" width="1.5703125" style="320" customWidth="1"/>
    <col min="11566" max="11566" width="6" style="320" customWidth="1"/>
    <col min="11567" max="11567" width="1.5703125" style="320" customWidth="1"/>
    <col min="11568" max="11568" width="6" style="320" customWidth="1"/>
    <col min="11569" max="11569" width="1.5703125" style="320" customWidth="1"/>
    <col min="11570" max="11570" width="8" style="320" customWidth="1"/>
    <col min="11571" max="11571" width="1.5703125" style="320" customWidth="1"/>
    <col min="11572" max="11572" width="6" style="320" customWidth="1"/>
    <col min="11573" max="11574" width="1.5703125" style="320" customWidth="1"/>
    <col min="11575" max="11575" width="3.85546875" style="320" customWidth="1"/>
    <col min="11576" max="11576" width="5.42578125" style="320" customWidth="1"/>
    <col min="11577" max="11577" width="18" style="320" customWidth="1"/>
    <col min="11578" max="11578" width="8" style="320"/>
    <col min="11579" max="11579" width="5.140625" style="320" customWidth="1"/>
    <col min="11580" max="11580" width="1" style="320" customWidth="1"/>
    <col min="11581" max="11581" width="8" style="320"/>
    <col min="11582" max="11582" width="1" style="320" customWidth="1"/>
    <col min="11583" max="11583" width="8" style="320"/>
    <col min="11584" max="11584" width="1" style="320" customWidth="1"/>
    <col min="11585" max="11585" width="8" style="320"/>
    <col min="11586" max="11586" width="1" style="320" customWidth="1"/>
    <col min="11587" max="11587" width="8" style="320"/>
    <col min="11588" max="11588" width="1" style="320" customWidth="1"/>
    <col min="11589" max="11589" width="8" style="320"/>
    <col min="11590" max="11590" width="1" style="320" customWidth="1"/>
    <col min="11591" max="11591" width="8" style="320"/>
    <col min="11592" max="11592" width="1" style="320" customWidth="1"/>
    <col min="11593" max="11593" width="8" style="320"/>
    <col min="11594" max="11594" width="1" style="320" customWidth="1"/>
    <col min="11595" max="11595" width="8" style="320"/>
    <col min="11596" max="11596" width="1" style="320" customWidth="1"/>
    <col min="11597" max="11597" width="8" style="320"/>
    <col min="11598" max="11598" width="1" style="320" customWidth="1"/>
    <col min="11599" max="11599" width="8" style="320"/>
    <col min="11600" max="11600" width="1" style="320" customWidth="1"/>
    <col min="11601" max="11601" width="8" style="320"/>
    <col min="11602" max="11602" width="1" style="320" customWidth="1"/>
    <col min="11603" max="11603" width="8" style="320"/>
    <col min="11604" max="11604" width="1" style="320" customWidth="1"/>
    <col min="11605" max="11605" width="8" style="320"/>
    <col min="11606" max="11606" width="1" style="320" customWidth="1"/>
    <col min="11607" max="11607" width="8" style="320"/>
    <col min="11608" max="11608" width="1" style="320" customWidth="1"/>
    <col min="11609" max="11609" width="8" style="320"/>
    <col min="11610" max="11610" width="1" style="320" customWidth="1"/>
    <col min="11611" max="11611" width="8" style="320"/>
    <col min="11612" max="11612" width="1" style="320" customWidth="1"/>
    <col min="11613" max="11613" width="8" style="320"/>
    <col min="11614" max="11614" width="1" style="320" customWidth="1"/>
    <col min="11615" max="11615" width="8" style="320"/>
    <col min="11616" max="11616" width="1" style="320" customWidth="1"/>
    <col min="11617" max="11617" width="8" style="320"/>
    <col min="11618" max="11618" width="1" style="320" customWidth="1"/>
    <col min="11619" max="11619" width="8" style="320"/>
    <col min="11620" max="11620" width="1" style="320" customWidth="1"/>
    <col min="11621" max="11621" width="8" style="320"/>
    <col min="11622" max="11622" width="1" style="320" customWidth="1"/>
    <col min="11623" max="11623" width="8" style="320"/>
    <col min="11624" max="11624" width="1" style="320" customWidth="1"/>
    <col min="11625" max="11776" width="8" style="320"/>
    <col min="11777" max="11778" width="0" style="320" hidden="1" customWidth="1"/>
    <col min="11779" max="11779" width="7.140625" style="320" customWidth="1"/>
    <col min="11780" max="11780" width="32.42578125" style="320" customWidth="1"/>
    <col min="11781" max="11781" width="11.5703125" style="320" customWidth="1"/>
    <col min="11782" max="11782" width="6.5703125" style="320" customWidth="1"/>
    <col min="11783" max="11783" width="1.5703125" style="320" customWidth="1"/>
    <col min="11784" max="11784" width="6" style="320" customWidth="1"/>
    <col min="11785" max="11785" width="1.5703125" style="320" customWidth="1"/>
    <col min="11786" max="11786" width="6.140625" style="320" customWidth="1"/>
    <col min="11787" max="11787" width="1.5703125" style="320" customWidth="1"/>
    <col min="11788" max="11788" width="6.140625" style="320" customWidth="1"/>
    <col min="11789" max="11789" width="1.5703125" style="320" customWidth="1"/>
    <col min="11790" max="11790" width="6.140625" style="320" customWidth="1"/>
    <col min="11791" max="11791" width="1.5703125" style="320" customWidth="1"/>
    <col min="11792" max="11792" width="6" style="320" customWidth="1"/>
    <col min="11793" max="11793" width="1.5703125" style="320" customWidth="1"/>
    <col min="11794" max="11794" width="6" style="320" customWidth="1"/>
    <col min="11795" max="11795" width="1.5703125" style="320" customWidth="1"/>
    <col min="11796" max="11796" width="6" style="320" customWidth="1"/>
    <col min="11797" max="11797" width="1.5703125" style="320" customWidth="1"/>
    <col min="11798" max="11798" width="6" style="320" customWidth="1"/>
    <col min="11799" max="11799" width="1.5703125" style="320" customWidth="1"/>
    <col min="11800" max="11800" width="6" style="320" customWidth="1"/>
    <col min="11801" max="11801" width="1.5703125" style="320" customWidth="1"/>
    <col min="11802" max="11802" width="6" style="320" customWidth="1"/>
    <col min="11803" max="11803" width="1.5703125" style="320" customWidth="1"/>
    <col min="11804" max="11804" width="6" style="320" customWidth="1"/>
    <col min="11805" max="11805" width="1.5703125" style="320" customWidth="1"/>
    <col min="11806" max="11806" width="6" style="320" customWidth="1"/>
    <col min="11807" max="11807" width="1.5703125" style="320" customWidth="1"/>
    <col min="11808" max="11808" width="6" style="320" customWidth="1"/>
    <col min="11809" max="11809" width="1.5703125" style="320" customWidth="1"/>
    <col min="11810" max="11810" width="6" style="320" customWidth="1"/>
    <col min="11811" max="11811" width="1.5703125" style="320" customWidth="1"/>
    <col min="11812" max="11812" width="6" style="320" customWidth="1"/>
    <col min="11813" max="11813" width="1.5703125" style="320" customWidth="1"/>
    <col min="11814" max="11814" width="6" style="320" customWidth="1"/>
    <col min="11815" max="11815" width="1.5703125" style="320" customWidth="1"/>
    <col min="11816" max="11816" width="6" style="320" customWidth="1"/>
    <col min="11817" max="11817" width="1.5703125" style="320" customWidth="1"/>
    <col min="11818" max="11818" width="6" style="320" customWidth="1"/>
    <col min="11819" max="11819" width="1.5703125" style="320" customWidth="1"/>
    <col min="11820" max="11820" width="6" style="320" customWidth="1"/>
    <col min="11821" max="11821" width="1.5703125" style="320" customWidth="1"/>
    <col min="11822" max="11822" width="6" style="320" customWidth="1"/>
    <col min="11823" max="11823" width="1.5703125" style="320" customWidth="1"/>
    <col min="11824" max="11824" width="6" style="320" customWidth="1"/>
    <col min="11825" max="11825" width="1.5703125" style="320" customWidth="1"/>
    <col min="11826" max="11826" width="8" style="320" customWidth="1"/>
    <col min="11827" max="11827" width="1.5703125" style="320" customWidth="1"/>
    <col min="11828" max="11828" width="6" style="320" customWidth="1"/>
    <col min="11829" max="11830" width="1.5703125" style="320" customWidth="1"/>
    <col min="11831" max="11831" width="3.85546875" style="320" customWidth="1"/>
    <col min="11832" max="11832" width="5.42578125" style="320" customWidth="1"/>
    <col min="11833" max="11833" width="18" style="320" customWidth="1"/>
    <col min="11834" max="11834" width="8" style="320"/>
    <col min="11835" max="11835" width="5.140625" style="320" customWidth="1"/>
    <col min="11836" max="11836" width="1" style="320" customWidth="1"/>
    <col min="11837" max="11837" width="8" style="320"/>
    <col min="11838" max="11838" width="1" style="320" customWidth="1"/>
    <col min="11839" max="11839" width="8" style="320"/>
    <col min="11840" max="11840" width="1" style="320" customWidth="1"/>
    <col min="11841" max="11841" width="8" style="320"/>
    <col min="11842" max="11842" width="1" style="320" customWidth="1"/>
    <col min="11843" max="11843" width="8" style="320"/>
    <col min="11844" max="11844" width="1" style="320" customWidth="1"/>
    <col min="11845" max="11845" width="8" style="320"/>
    <col min="11846" max="11846" width="1" style="320" customWidth="1"/>
    <col min="11847" max="11847" width="8" style="320"/>
    <col min="11848" max="11848" width="1" style="320" customWidth="1"/>
    <col min="11849" max="11849" width="8" style="320"/>
    <col min="11850" max="11850" width="1" style="320" customWidth="1"/>
    <col min="11851" max="11851" width="8" style="320"/>
    <col min="11852" max="11852" width="1" style="320" customWidth="1"/>
    <col min="11853" max="11853" width="8" style="320"/>
    <col min="11854" max="11854" width="1" style="320" customWidth="1"/>
    <col min="11855" max="11855" width="8" style="320"/>
    <col min="11856" max="11856" width="1" style="320" customWidth="1"/>
    <col min="11857" max="11857" width="8" style="320"/>
    <col min="11858" max="11858" width="1" style="320" customWidth="1"/>
    <col min="11859" max="11859" width="8" style="320"/>
    <col min="11860" max="11860" width="1" style="320" customWidth="1"/>
    <col min="11861" max="11861" width="8" style="320"/>
    <col min="11862" max="11862" width="1" style="320" customWidth="1"/>
    <col min="11863" max="11863" width="8" style="320"/>
    <col min="11864" max="11864" width="1" style="320" customWidth="1"/>
    <col min="11865" max="11865" width="8" style="320"/>
    <col min="11866" max="11866" width="1" style="320" customWidth="1"/>
    <col min="11867" max="11867" width="8" style="320"/>
    <col min="11868" max="11868" width="1" style="320" customWidth="1"/>
    <col min="11869" max="11869" width="8" style="320"/>
    <col min="11870" max="11870" width="1" style="320" customWidth="1"/>
    <col min="11871" max="11871" width="8" style="320"/>
    <col min="11872" max="11872" width="1" style="320" customWidth="1"/>
    <col min="11873" max="11873" width="8" style="320"/>
    <col min="11874" max="11874" width="1" style="320" customWidth="1"/>
    <col min="11875" max="11875" width="8" style="320"/>
    <col min="11876" max="11876" width="1" style="320" customWidth="1"/>
    <col min="11877" max="11877" width="8" style="320"/>
    <col min="11878" max="11878" width="1" style="320" customWidth="1"/>
    <col min="11879" max="11879" width="8" style="320"/>
    <col min="11880" max="11880" width="1" style="320" customWidth="1"/>
    <col min="11881" max="12032" width="8" style="320"/>
    <col min="12033" max="12034" width="0" style="320" hidden="1" customWidth="1"/>
    <col min="12035" max="12035" width="7.140625" style="320" customWidth="1"/>
    <col min="12036" max="12036" width="32.42578125" style="320" customWidth="1"/>
    <col min="12037" max="12037" width="11.5703125" style="320" customWidth="1"/>
    <col min="12038" max="12038" width="6.5703125" style="320" customWidth="1"/>
    <col min="12039" max="12039" width="1.5703125" style="320" customWidth="1"/>
    <col min="12040" max="12040" width="6" style="320" customWidth="1"/>
    <col min="12041" max="12041" width="1.5703125" style="320" customWidth="1"/>
    <col min="12042" max="12042" width="6.140625" style="320" customWidth="1"/>
    <col min="12043" max="12043" width="1.5703125" style="320" customWidth="1"/>
    <col min="12044" max="12044" width="6.140625" style="320" customWidth="1"/>
    <col min="12045" max="12045" width="1.5703125" style="320" customWidth="1"/>
    <col min="12046" max="12046" width="6.140625" style="320" customWidth="1"/>
    <col min="12047" max="12047" width="1.5703125" style="320" customWidth="1"/>
    <col min="12048" max="12048" width="6" style="320" customWidth="1"/>
    <col min="12049" max="12049" width="1.5703125" style="320" customWidth="1"/>
    <col min="12050" max="12050" width="6" style="320" customWidth="1"/>
    <col min="12051" max="12051" width="1.5703125" style="320" customWidth="1"/>
    <col min="12052" max="12052" width="6" style="320" customWidth="1"/>
    <col min="12053" max="12053" width="1.5703125" style="320" customWidth="1"/>
    <col min="12054" max="12054" width="6" style="320" customWidth="1"/>
    <col min="12055" max="12055" width="1.5703125" style="320" customWidth="1"/>
    <col min="12056" max="12056" width="6" style="320" customWidth="1"/>
    <col min="12057" max="12057" width="1.5703125" style="320" customWidth="1"/>
    <col min="12058" max="12058" width="6" style="320" customWidth="1"/>
    <col min="12059" max="12059" width="1.5703125" style="320" customWidth="1"/>
    <col min="12060" max="12060" width="6" style="320" customWidth="1"/>
    <col min="12061" max="12061" width="1.5703125" style="320" customWidth="1"/>
    <col min="12062" max="12062" width="6" style="320" customWidth="1"/>
    <col min="12063" max="12063" width="1.5703125" style="320" customWidth="1"/>
    <col min="12064" max="12064" width="6" style="320" customWidth="1"/>
    <col min="12065" max="12065" width="1.5703125" style="320" customWidth="1"/>
    <col min="12066" max="12066" width="6" style="320" customWidth="1"/>
    <col min="12067" max="12067" width="1.5703125" style="320" customWidth="1"/>
    <col min="12068" max="12068" width="6" style="320" customWidth="1"/>
    <col min="12069" max="12069" width="1.5703125" style="320" customWidth="1"/>
    <col min="12070" max="12070" width="6" style="320" customWidth="1"/>
    <col min="12071" max="12071" width="1.5703125" style="320" customWidth="1"/>
    <col min="12072" max="12072" width="6" style="320" customWidth="1"/>
    <col min="12073" max="12073" width="1.5703125" style="320" customWidth="1"/>
    <col min="12074" max="12074" width="6" style="320" customWidth="1"/>
    <col min="12075" max="12075" width="1.5703125" style="320" customWidth="1"/>
    <col min="12076" max="12076" width="6" style="320" customWidth="1"/>
    <col min="12077" max="12077" width="1.5703125" style="320" customWidth="1"/>
    <col min="12078" max="12078" width="6" style="320" customWidth="1"/>
    <col min="12079" max="12079" width="1.5703125" style="320" customWidth="1"/>
    <col min="12080" max="12080" width="6" style="320" customWidth="1"/>
    <col min="12081" max="12081" width="1.5703125" style="320" customWidth="1"/>
    <col min="12082" max="12082" width="8" style="320" customWidth="1"/>
    <col min="12083" max="12083" width="1.5703125" style="320" customWidth="1"/>
    <col min="12084" max="12084" width="6" style="320" customWidth="1"/>
    <col min="12085" max="12086" width="1.5703125" style="320" customWidth="1"/>
    <col min="12087" max="12087" width="3.85546875" style="320" customWidth="1"/>
    <col min="12088" max="12088" width="5.42578125" style="320" customWidth="1"/>
    <col min="12089" max="12089" width="18" style="320" customWidth="1"/>
    <col min="12090" max="12090" width="8" style="320"/>
    <col min="12091" max="12091" width="5.140625" style="320" customWidth="1"/>
    <col min="12092" max="12092" width="1" style="320" customWidth="1"/>
    <col min="12093" max="12093" width="8" style="320"/>
    <col min="12094" max="12094" width="1" style="320" customWidth="1"/>
    <col min="12095" max="12095" width="8" style="320"/>
    <col min="12096" max="12096" width="1" style="320" customWidth="1"/>
    <col min="12097" max="12097" width="8" style="320"/>
    <col min="12098" max="12098" width="1" style="320" customWidth="1"/>
    <col min="12099" max="12099" width="8" style="320"/>
    <col min="12100" max="12100" width="1" style="320" customWidth="1"/>
    <col min="12101" max="12101" width="8" style="320"/>
    <col min="12102" max="12102" width="1" style="320" customWidth="1"/>
    <col min="12103" max="12103" width="8" style="320"/>
    <col min="12104" max="12104" width="1" style="320" customWidth="1"/>
    <col min="12105" max="12105" width="8" style="320"/>
    <col min="12106" max="12106" width="1" style="320" customWidth="1"/>
    <col min="12107" max="12107" width="8" style="320"/>
    <col min="12108" max="12108" width="1" style="320" customWidth="1"/>
    <col min="12109" max="12109" width="8" style="320"/>
    <col min="12110" max="12110" width="1" style="320" customWidth="1"/>
    <col min="12111" max="12111" width="8" style="320"/>
    <col min="12112" max="12112" width="1" style="320" customWidth="1"/>
    <col min="12113" max="12113" width="8" style="320"/>
    <col min="12114" max="12114" width="1" style="320" customWidth="1"/>
    <col min="12115" max="12115" width="8" style="320"/>
    <col min="12116" max="12116" width="1" style="320" customWidth="1"/>
    <col min="12117" max="12117" width="8" style="320"/>
    <col min="12118" max="12118" width="1" style="320" customWidth="1"/>
    <col min="12119" max="12119" width="8" style="320"/>
    <col min="12120" max="12120" width="1" style="320" customWidth="1"/>
    <col min="12121" max="12121" width="8" style="320"/>
    <col min="12122" max="12122" width="1" style="320" customWidth="1"/>
    <col min="12123" max="12123" width="8" style="320"/>
    <col min="12124" max="12124" width="1" style="320" customWidth="1"/>
    <col min="12125" max="12125" width="8" style="320"/>
    <col min="12126" max="12126" width="1" style="320" customWidth="1"/>
    <col min="12127" max="12127" width="8" style="320"/>
    <col min="12128" max="12128" width="1" style="320" customWidth="1"/>
    <col min="12129" max="12129" width="8" style="320"/>
    <col min="12130" max="12130" width="1" style="320" customWidth="1"/>
    <col min="12131" max="12131" width="8" style="320"/>
    <col min="12132" max="12132" width="1" style="320" customWidth="1"/>
    <col min="12133" max="12133" width="8" style="320"/>
    <col min="12134" max="12134" width="1" style="320" customWidth="1"/>
    <col min="12135" max="12135" width="8" style="320"/>
    <col min="12136" max="12136" width="1" style="320" customWidth="1"/>
    <col min="12137" max="12288" width="8" style="320"/>
    <col min="12289" max="12290" width="0" style="320" hidden="1" customWidth="1"/>
    <col min="12291" max="12291" width="7.140625" style="320" customWidth="1"/>
    <col min="12292" max="12292" width="32.42578125" style="320" customWidth="1"/>
    <col min="12293" max="12293" width="11.5703125" style="320" customWidth="1"/>
    <col min="12294" max="12294" width="6.5703125" style="320" customWidth="1"/>
    <col min="12295" max="12295" width="1.5703125" style="320" customWidth="1"/>
    <col min="12296" max="12296" width="6" style="320" customWidth="1"/>
    <col min="12297" max="12297" width="1.5703125" style="320" customWidth="1"/>
    <col min="12298" max="12298" width="6.140625" style="320" customWidth="1"/>
    <col min="12299" max="12299" width="1.5703125" style="320" customWidth="1"/>
    <col min="12300" max="12300" width="6.140625" style="320" customWidth="1"/>
    <col min="12301" max="12301" width="1.5703125" style="320" customWidth="1"/>
    <col min="12302" max="12302" width="6.140625" style="320" customWidth="1"/>
    <col min="12303" max="12303" width="1.5703125" style="320" customWidth="1"/>
    <col min="12304" max="12304" width="6" style="320" customWidth="1"/>
    <col min="12305" max="12305" width="1.5703125" style="320" customWidth="1"/>
    <col min="12306" max="12306" width="6" style="320" customWidth="1"/>
    <col min="12307" max="12307" width="1.5703125" style="320" customWidth="1"/>
    <col min="12308" max="12308" width="6" style="320" customWidth="1"/>
    <col min="12309" max="12309" width="1.5703125" style="320" customWidth="1"/>
    <col min="12310" max="12310" width="6" style="320" customWidth="1"/>
    <col min="12311" max="12311" width="1.5703125" style="320" customWidth="1"/>
    <col min="12312" max="12312" width="6" style="320" customWidth="1"/>
    <col min="12313" max="12313" width="1.5703125" style="320" customWidth="1"/>
    <col min="12314" max="12314" width="6" style="320" customWidth="1"/>
    <col min="12315" max="12315" width="1.5703125" style="320" customWidth="1"/>
    <col min="12316" max="12316" width="6" style="320" customWidth="1"/>
    <col min="12317" max="12317" width="1.5703125" style="320" customWidth="1"/>
    <col min="12318" max="12318" width="6" style="320" customWidth="1"/>
    <col min="12319" max="12319" width="1.5703125" style="320" customWidth="1"/>
    <col min="12320" max="12320" width="6" style="320" customWidth="1"/>
    <col min="12321" max="12321" width="1.5703125" style="320" customWidth="1"/>
    <col min="12322" max="12322" width="6" style="320" customWidth="1"/>
    <col min="12323" max="12323" width="1.5703125" style="320" customWidth="1"/>
    <col min="12324" max="12324" width="6" style="320" customWidth="1"/>
    <col min="12325" max="12325" width="1.5703125" style="320" customWidth="1"/>
    <col min="12326" max="12326" width="6" style="320" customWidth="1"/>
    <col min="12327" max="12327" width="1.5703125" style="320" customWidth="1"/>
    <col min="12328" max="12328" width="6" style="320" customWidth="1"/>
    <col min="12329" max="12329" width="1.5703125" style="320" customWidth="1"/>
    <col min="12330" max="12330" width="6" style="320" customWidth="1"/>
    <col min="12331" max="12331" width="1.5703125" style="320" customWidth="1"/>
    <col min="12332" max="12332" width="6" style="320" customWidth="1"/>
    <col min="12333" max="12333" width="1.5703125" style="320" customWidth="1"/>
    <col min="12334" max="12334" width="6" style="320" customWidth="1"/>
    <col min="12335" max="12335" width="1.5703125" style="320" customWidth="1"/>
    <col min="12336" max="12336" width="6" style="320" customWidth="1"/>
    <col min="12337" max="12337" width="1.5703125" style="320" customWidth="1"/>
    <col min="12338" max="12338" width="8" style="320" customWidth="1"/>
    <col min="12339" max="12339" width="1.5703125" style="320" customWidth="1"/>
    <col min="12340" max="12340" width="6" style="320" customWidth="1"/>
    <col min="12341" max="12342" width="1.5703125" style="320" customWidth="1"/>
    <col min="12343" max="12343" width="3.85546875" style="320" customWidth="1"/>
    <col min="12344" max="12344" width="5.42578125" style="320" customWidth="1"/>
    <col min="12345" max="12345" width="18" style="320" customWidth="1"/>
    <col min="12346" max="12346" width="8" style="320"/>
    <col min="12347" max="12347" width="5.140625" style="320" customWidth="1"/>
    <col min="12348" max="12348" width="1" style="320" customWidth="1"/>
    <col min="12349" max="12349" width="8" style="320"/>
    <col min="12350" max="12350" width="1" style="320" customWidth="1"/>
    <col min="12351" max="12351" width="8" style="320"/>
    <col min="12352" max="12352" width="1" style="320" customWidth="1"/>
    <col min="12353" max="12353" width="8" style="320"/>
    <col min="12354" max="12354" width="1" style="320" customWidth="1"/>
    <col min="12355" max="12355" width="8" style="320"/>
    <col min="12356" max="12356" width="1" style="320" customWidth="1"/>
    <col min="12357" max="12357" width="8" style="320"/>
    <col min="12358" max="12358" width="1" style="320" customWidth="1"/>
    <col min="12359" max="12359" width="8" style="320"/>
    <col min="12360" max="12360" width="1" style="320" customWidth="1"/>
    <col min="12361" max="12361" width="8" style="320"/>
    <col min="12362" max="12362" width="1" style="320" customWidth="1"/>
    <col min="12363" max="12363" width="8" style="320"/>
    <col min="12364" max="12364" width="1" style="320" customWidth="1"/>
    <col min="12365" max="12365" width="8" style="320"/>
    <col min="12366" max="12366" width="1" style="320" customWidth="1"/>
    <col min="12367" max="12367" width="8" style="320"/>
    <col min="12368" max="12368" width="1" style="320" customWidth="1"/>
    <col min="12369" max="12369" width="8" style="320"/>
    <col min="12370" max="12370" width="1" style="320" customWidth="1"/>
    <col min="12371" max="12371" width="8" style="320"/>
    <col min="12372" max="12372" width="1" style="320" customWidth="1"/>
    <col min="12373" max="12373" width="8" style="320"/>
    <col min="12374" max="12374" width="1" style="320" customWidth="1"/>
    <col min="12375" max="12375" width="8" style="320"/>
    <col min="12376" max="12376" width="1" style="320" customWidth="1"/>
    <col min="12377" max="12377" width="8" style="320"/>
    <col min="12378" max="12378" width="1" style="320" customWidth="1"/>
    <col min="12379" max="12379" width="8" style="320"/>
    <col min="12380" max="12380" width="1" style="320" customWidth="1"/>
    <col min="12381" max="12381" width="8" style="320"/>
    <col min="12382" max="12382" width="1" style="320" customWidth="1"/>
    <col min="12383" max="12383" width="8" style="320"/>
    <col min="12384" max="12384" width="1" style="320" customWidth="1"/>
    <col min="12385" max="12385" width="8" style="320"/>
    <col min="12386" max="12386" width="1" style="320" customWidth="1"/>
    <col min="12387" max="12387" width="8" style="320"/>
    <col min="12388" max="12388" width="1" style="320" customWidth="1"/>
    <col min="12389" max="12389" width="8" style="320"/>
    <col min="12390" max="12390" width="1" style="320" customWidth="1"/>
    <col min="12391" max="12391" width="8" style="320"/>
    <col min="12392" max="12392" width="1" style="320" customWidth="1"/>
    <col min="12393" max="12544" width="8" style="320"/>
    <col min="12545" max="12546" width="0" style="320" hidden="1" customWidth="1"/>
    <col min="12547" max="12547" width="7.140625" style="320" customWidth="1"/>
    <col min="12548" max="12548" width="32.42578125" style="320" customWidth="1"/>
    <col min="12549" max="12549" width="11.5703125" style="320" customWidth="1"/>
    <col min="12550" max="12550" width="6.5703125" style="320" customWidth="1"/>
    <col min="12551" max="12551" width="1.5703125" style="320" customWidth="1"/>
    <col min="12552" max="12552" width="6" style="320" customWidth="1"/>
    <col min="12553" max="12553" width="1.5703125" style="320" customWidth="1"/>
    <col min="12554" max="12554" width="6.140625" style="320" customWidth="1"/>
    <col min="12555" max="12555" width="1.5703125" style="320" customWidth="1"/>
    <col min="12556" max="12556" width="6.140625" style="320" customWidth="1"/>
    <col min="12557" max="12557" width="1.5703125" style="320" customWidth="1"/>
    <col min="12558" max="12558" width="6.140625" style="320" customWidth="1"/>
    <col min="12559" max="12559" width="1.5703125" style="320" customWidth="1"/>
    <col min="12560" max="12560" width="6" style="320" customWidth="1"/>
    <col min="12561" max="12561" width="1.5703125" style="320" customWidth="1"/>
    <col min="12562" max="12562" width="6" style="320" customWidth="1"/>
    <col min="12563" max="12563" width="1.5703125" style="320" customWidth="1"/>
    <col min="12564" max="12564" width="6" style="320" customWidth="1"/>
    <col min="12565" max="12565" width="1.5703125" style="320" customWidth="1"/>
    <col min="12566" max="12566" width="6" style="320" customWidth="1"/>
    <col min="12567" max="12567" width="1.5703125" style="320" customWidth="1"/>
    <col min="12568" max="12568" width="6" style="320" customWidth="1"/>
    <col min="12569" max="12569" width="1.5703125" style="320" customWidth="1"/>
    <col min="12570" max="12570" width="6" style="320" customWidth="1"/>
    <col min="12571" max="12571" width="1.5703125" style="320" customWidth="1"/>
    <col min="12572" max="12572" width="6" style="320" customWidth="1"/>
    <col min="12573" max="12573" width="1.5703125" style="320" customWidth="1"/>
    <col min="12574" max="12574" width="6" style="320" customWidth="1"/>
    <col min="12575" max="12575" width="1.5703125" style="320" customWidth="1"/>
    <col min="12576" max="12576" width="6" style="320" customWidth="1"/>
    <col min="12577" max="12577" width="1.5703125" style="320" customWidth="1"/>
    <col min="12578" max="12578" width="6" style="320" customWidth="1"/>
    <col min="12579" max="12579" width="1.5703125" style="320" customWidth="1"/>
    <col min="12580" max="12580" width="6" style="320" customWidth="1"/>
    <col min="12581" max="12581" width="1.5703125" style="320" customWidth="1"/>
    <col min="12582" max="12582" width="6" style="320" customWidth="1"/>
    <col min="12583" max="12583" width="1.5703125" style="320" customWidth="1"/>
    <col min="12584" max="12584" width="6" style="320" customWidth="1"/>
    <col min="12585" max="12585" width="1.5703125" style="320" customWidth="1"/>
    <col min="12586" max="12586" width="6" style="320" customWidth="1"/>
    <col min="12587" max="12587" width="1.5703125" style="320" customWidth="1"/>
    <col min="12588" max="12588" width="6" style="320" customWidth="1"/>
    <col min="12589" max="12589" width="1.5703125" style="320" customWidth="1"/>
    <col min="12590" max="12590" width="6" style="320" customWidth="1"/>
    <col min="12591" max="12591" width="1.5703125" style="320" customWidth="1"/>
    <col min="12592" max="12592" width="6" style="320" customWidth="1"/>
    <col min="12593" max="12593" width="1.5703125" style="320" customWidth="1"/>
    <col min="12594" max="12594" width="8" style="320" customWidth="1"/>
    <col min="12595" max="12595" width="1.5703125" style="320" customWidth="1"/>
    <col min="12596" max="12596" width="6" style="320" customWidth="1"/>
    <col min="12597" max="12598" width="1.5703125" style="320" customWidth="1"/>
    <col min="12599" max="12599" width="3.85546875" style="320" customWidth="1"/>
    <col min="12600" max="12600" width="5.42578125" style="320" customWidth="1"/>
    <col min="12601" max="12601" width="18" style="320" customWidth="1"/>
    <col min="12602" max="12602" width="8" style="320"/>
    <col min="12603" max="12603" width="5.140625" style="320" customWidth="1"/>
    <col min="12604" max="12604" width="1" style="320" customWidth="1"/>
    <col min="12605" max="12605" width="8" style="320"/>
    <col min="12606" max="12606" width="1" style="320" customWidth="1"/>
    <col min="12607" max="12607" width="8" style="320"/>
    <col min="12608" max="12608" width="1" style="320" customWidth="1"/>
    <col min="12609" max="12609" width="8" style="320"/>
    <col min="12610" max="12610" width="1" style="320" customWidth="1"/>
    <col min="12611" max="12611" width="8" style="320"/>
    <col min="12612" max="12612" width="1" style="320" customWidth="1"/>
    <col min="12613" max="12613" width="8" style="320"/>
    <col min="12614" max="12614" width="1" style="320" customWidth="1"/>
    <col min="12615" max="12615" width="8" style="320"/>
    <col min="12616" max="12616" width="1" style="320" customWidth="1"/>
    <col min="12617" max="12617" width="8" style="320"/>
    <col min="12618" max="12618" width="1" style="320" customWidth="1"/>
    <col min="12619" max="12619" width="8" style="320"/>
    <col min="12620" max="12620" width="1" style="320" customWidth="1"/>
    <col min="12621" max="12621" width="8" style="320"/>
    <col min="12622" max="12622" width="1" style="320" customWidth="1"/>
    <col min="12623" max="12623" width="8" style="320"/>
    <col min="12624" max="12624" width="1" style="320" customWidth="1"/>
    <col min="12625" max="12625" width="8" style="320"/>
    <col min="12626" max="12626" width="1" style="320" customWidth="1"/>
    <col min="12627" max="12627" width="8" style="320"/>
    <col min="12628" max="12628" width="1" style="320" customWidth="1"/>
    <col min="12629" max="12629" width="8" style="320"/>
    <col min="12630" max="12630" width="1" style="320" customWidth="1"/>
    <col min="12631" max="12631" width="8" style="320"/>
    <col min="12632" max="12632" width="1" style="320" customWidth="1"/>
    <col min="12633" max="12633" width="8" style="320"/>
    <col min="12634" max="12634" width="1" style="320" customWidth="1"/>
    <col min="12635" max="12635" width="8" style="320"/>
    <col min="12636" max="12636" width="1" style="320" customWidth="1"/>
    <col min="12637" max="12637" width="8" style="320"/>
    <col min="12638" max="12638" width="1" style="320" customWidth="1"/>
    <col min="12639" max="12639" width="8" style="320"/>
    <col min="12640" max="12640" width="1" style="320" customWidth="1"/>
    <col min="12641" max="12641" width="8" style="320"/>
    <col min="12642" max="12642" width="1" style="320" customWidth="1"/>
    <col min="12643" max="12643" width="8" style="320"/>
    <col min="12644" max="12644" width="1" style="320" customWidth="1"/>
    <col min="12645" max="12645" width="8" style="320"/>
    <col min="12646" max="12646" width="1" style="320" customWidth="1"/>
    <col min="12647" max="12647" width="8" style="320"/>
    <col min="12648" max="12648" width="1" style="320" customWidth="1"/>
    <col min="12649" max="12800" width="8" style="320"/>
    <col min="12801" max="12802" width="0" style="320" hidden="1" customWidth="1"/>
    <col min="12803" max="12803" width="7.140625" style="320" customWidth="1"/>
    <col min="12804" max="12804" width="32.42578125" style="320" customWidth="1"/>
    <col min="12805" max="12805" width="11.5703125" style="320" customWidth="1"/>
    <col min="12806" max="12806" width="6.5703125" style="320" customWidth="1"/>
    <col min="12807" max="12807" width="1.5703125" style="320" customWidth="1"/>
    <col min="12808" max="12808" width="6" style="320" customWidth="1"/>
    <col min="12809" max="12809" width="1.5703125" style="320" customWidth="1"/>
    <col min="12810" max="12810" width="6.140625" style="320" customWidth="1"/>
    <col min="12811" max="12811" width="1.5703125" style="320" customWidth="1"/>
    <col min="12812" max="12812" width="6.140625" style="320" customWidth="1"/>
    <col min="12813" max="12813" width="1.5703125" style="320" customWidth="1"/>
    <col min="12814" max="12814" width="6.140625" style="320" customWidth="1"/>
    <col min="12815" max="12815" width="1.5703125" style="320" customWidth="1"/>
    <col min="12816" max="12816" width="6" style="320" customWidth="1"/>
    <col min="12817" max="12817" width="1.5703125" style="320" customWidth="1"/>
    <col min="12818" max="12818" width="6" style="320" customWidth="1"/>
    <col min="12819" max="12819" width="1.5703125" style="320" customWidth="1"/>
    <col min="12820" max="12820" width="6" style="320" customWidth="1"/>
    <col min="12821" max="12821" width="1.5703125" style="320" customWidth="1"/>
    <col min="12822" max="12822" width="6" style="320" customWidth="1"/>
    <col min="12823" max="12823" width="1.5703125" style="320" customWidth="1"/>
    <col min="12824" max="12824" width="6" style="320" customWidth="1"/>
    <col min="12825" max="12825" width="1.5703125" style="320" customWidth="1"/>
    <col min="12826" max="12826" width="6" style="320" customWidth="1"/>
    <col min="12827" max="12827" width="1.5703125" style="320" customWidth="1"/>
    <col min="12828" max="12828" width="6" style="320" customWidth="1"/>
    <col min="12829" max="12829" width="1.5703125" style="320" customWidth="1"/>
    <col min="12830" max="12830" width="6" style="320" customWidth="1"/>
    <col min="12831" max="12831" width="1.5703125" style="320" customWidth="1"/>
    <col min="12832" max="12832" width="6" style="320" customWidth="1"/>
    <col min="12833" max="12833" width="1.5703125" style="320" customWidth="1"/>
    <col min="12834" max="12834" width="6" style="320" customWidth="1"/>
    <col min="12835" max="12835" width="1.5703125" style="320" customWidth="1"/>
    <col min="12836" max="12836" width="6" style="320" customWidth="1"/>
    <col min="12837" max="12837" width="1.5703125" style="320" customWidth="1"/>
    <col min="12838" max="12838" width="6" style="320" customWidth="1"/>
    <col min="12839" max="12839" width="1.5703125" style="320" customWidth="1"/>
    <col min="12840" max="12840" width="6" style="320" customWidth="1"/>
    <col min="12841" max="12841" width="1.5703125" style="320" customWidth="1"/>
    <col min="12842" max="12842" width="6" style="320" customWidth="1"/>
    <col min="12843" max="12843" width="1.5703125" style="320" customWidth="1"/>
    <col min="12844" max="12844" width="6" style="320" customWidth="1"/>
    <col min="12845" max="12845" width="1.5703125" style="320" customWidth="1"/>
    <col min="12846" max="12846" width="6" style="320" customWidth="1"/>
    <col min="12847" max="12847" width="1.5703125" style="320" customWidth="1"/>
    <col min="12848" max="12848" width="6" style="320" customWidth="1"/>
    <col min="12849" max="12849" width="1.5703125" style="320" customWidth="1"/>
    <col min="12850" max="12850" width="8" style="320" customWidth="1"/>
    <col min="12851" max="12851" width="1.5703125" style="320" customWidth="1"/>
    <col min="12852" max="12852" width="6" style="320" customWidth="1"/>
    <col min="12853" max="12854" width="1.5703125" style="320" customWidth="1"/>
    <col min="12855" max="12855" width="3.85546875" style="320" customWidth="1"/>
    <col min="12856" max="12856" width="5.42578125" style="320" customWidth="1"/>
    <col min="12857" max="12857" width="18" style="320" customWidth="1"/>
    <col min="12858" max="12858" width="8" style="320"/>
    <col min="12859" max="12859" width="5.140625" style="320" customWidth="1"/>
    <col min="12860" max="12860" width="1" style="320" customWidth="1"/>
    <col min="12861" max="12861" width="8" style="320"/>
    <col min="12862" max="12862" width="1" style="320" customWidth="1"/>
    <col min="12863" max="12863" width="8" style="320"/>
    <col min="12864" max="12864" width="1" style="320" customWidth="1"/>
    <col min="12865" max="12865" width="8" style="320"/>
    <col min="12866" max="12866" width="1" style="320" customWidth="1"/>
    <col min="12867" max="12867" width="8" style="320"/>
    <col min="12868" max="12868" width="1" style="320" customWidth="1"/>
    <col min="12869" max="12869" width="8" style="320"/>
    <col min="12870" max="12870" width="1" style="320" customWidth="1"/>
    <col min="12871" max="12871" width="8" style="320"/>
    <col min="12872" max="12872" width="1" style="320" customWidth="1"/>
    <col min="12873" max="12873" width="8" style="320"/>
    <col min="12874" max="12874" width="1" style="320" customWidth="1"/>
    <col min="12875" max="12875" width="8" style="320"/>
    <col min="12876" max="12876" width="1" style="320" customWidth="1"/>
    <col min="12877" max="12877" width="8" style="320"/>
    <col min="12878" max="12878" width="1" style="320" customWidth="1"/>
    <col min="12879" max="12879" width="8" style="320"/>
    <col min="12880" max="12880" width="1" style="320" customWidth="1"/>
    <col min="12881" max="12881" width="8" style="320"/>
    <col min="12882" max="12882" width="1" style="320" customWidth="1"/>
    <col min="12883" max="12883" width="8" style="320"/>
    <col min="12884" max="12884" width="1" style="320" customWidth="1"/>
    <col min="12885" max="12885" width="8" style="320"/>
    <col min="12886" max="12886" width="1" style="320" customWidth="1"/>
    <col min="12887" max="12887" width="8" style="320"/>
    <col min="12888" max="12888" width="1" style="320" customWidth="1"/>
    <col min="12889" max="12889" width="8" style="320"/>
    <col min="12890" max="12890" width="1" style="320" customWidth="1"/>
    <col min="12891" max="12891" width="8" style="320"/>
    <col min="12892" max="12892" width="1" style="320" customWidth="1"/>
    <col min="12893" max="12893" width="8" style="320"/>
    <col min="12894" max="12894" width="1" style="320" customWidth="1"/>
    <col min="12895" max="12895" width="8" style="320"/>
    <col min="12896" max="12896" width="1" style="320" customWidth="1"/>
    <col min="12897" max="12897" width="8" style="320"/>
    <col min="12898" max="12898" width="1" style="320" customWidth="1"/>
    <col min="12899" max="12899" width="8" style="320"/>
    <col min="12900" max="12900" width="1" style="320" customWidth="1"/>
    <col min="12901" max="12901" width="8" style="320"/>
    <col min="12902" max="12902" width="1" style="320" customWidth="1"/>
    <col min="12903" max="12903" width="8" style="320"/>
    <col min="12904" max="12904" width="1" style="320" customWidth="1"/>
    <col min="12905" max="13056" width="8" style="320"/>
    <col min="13057" max="13058" width="0" style="320" hidden="1" customWidth="1"/>
    <col min="13059" max="13059" width="7.140625" style="320" customWidth="1"/>
    <col min="13060" max="13060" width="32.42578125" style="320" customWidth="1"/>
    <col min="13061" max="13061" width="11.5703125" style="320" customWidth="1"/>
    <col min="13062" max="13062" width="6.5703125" style="320" customWidth="1"/>
    <col min="13063" max="13063" width="1.5703125" style="320" customWidth="1"/>
    <col min="13064" max="13064" width="6" style="320" customWidth="1"/>
    <col min="13065" max="13065" width="1.5703125" style="320" customWidth="1"/>
    <col min="13066" max="13066" width="6.140625" style="320" customWidth="1"/>
    <col min="13067" max="13067" width="1.5703125" style="320" customWidth="1"/>
    <col min="13068" max="13068" width="6.140625" style="320" customWidth="1"/>
    <col min="13069" max="13069" width="1.5703125" style="320" customWidth="1"/>
    <col min="13070" max="13070" width="6.140625" style="320" customWidth="1"/>
    <col min="13071" max="13071" width="1.5703125" style="320" customWidth="1"/>
    <col min="13072" max="13072" width="6" style="320" customWidth="1"/>
    <col min="13073" max="13073" width="1.5703125" style="320" customWidth="1"/>
    <col min="13074" max="13074" width="6" style="320" customWidth="1"/>
    <col min="13075" max="13075" width="1.5703125" style="320" customWidth="1"/>
    <col min="13076" max="13076" width="6" style="320" customWidth="1"/>
    <col min="13077" max="13077" width="1.5703125" style="320" customWidth="1"/>
    <col min="13078" max="13078" width="6" style="320" customWidth="1"/>
    <col min="13079" max="13079" width="1.5703125" style="320" customWidth="1"/>
    <col min="13080" max="13080" width="6" style="320" customWidth="1"/>
    <col min="13081" max="13081" width="1.5703125" style="320" customWidth="1"/>
    <col min="13082" max="13082" width="6" style="320" customWidth="1"/>
    <col min="13083" max="13083" width="1.5703125" style="320" customWidth="1"/>
    <col min="13084" max="13084" width="6" style="320" customWidth="1"/>
    <col min="13085" max="13085" width="1.5703125" style="320" customWidth="1"/>
    <col min="13086" max="13086" width="6" style="320" customWidth="1"/>
    <col min="13087" max="13087" width="1.5703125" style="320" customWidth="1"/>
    <col min="13088" max="13088" width="6" style="320" customWidth="1"/>
    <col min="13089" max="13089" width="1.5703125" style="320" customWidth="1"/>
    <col min="13090" max="13090" width="6" style="320" customWidth="1"/>
    <col min="13091" max="13091" width="1.5703125" style="320" customWidth="1"/>
    <col min="13092" max="13092" width="6" style="320" customWidth="1"/>
    <col min="13093" max="13093" width="1.5703125" style="320" customWidth="1"/>
    <col min="13094" max="13094" width="6" style="320" customWidth="1"/>
    <col min="13095" max="13095" width="1.5703125" style="320" customWidth="1"/>
    <col min="13096" max="13096" width="6" style="320" customWidth="1"/>
    <col min="13097" max="13097" width="1.5703125" style="320" customWidth="1"/>
    <col min="13098" max="13098" width="6" style="320" customWidth="1"/>
    <col min="13099" max="13099" width="1.5703125" style="320" customWidth="1"/>
    <col min="13100" max="13100" width="6" style="320" customWidth="1"/>
    <col min="13101" max="13101" width="1.5703125" style="320" customWidth="1"/>
    <col min="13102" max="13102" width="6" style="320" customWidth="1"/>
    <col min="13103" max="13103" width="1.5703125" style="320" customWidth="1"/>
    <col min="13104" max="13104" width="6" style="320" customWidth="1"/>
    <col min="13105" max="13105" width="1.5703125" style="320" customWidth="1"/>
    <col min="13106" max="13106" width="8" style="320" customWidth="1"/>
    <col min="13107" max="13107" width="1.5703125" style="320" customWidth="1"/>
    <col min="13108" max="13108" width="6" style="320" customWidth="1"/>
    <col min="13109" max="13110" width="1.5703125" style="320" customWidth="1"/>
    <col min="13111" max="13111" width="3.85546875" style="320" customWidth="1"/>
    <col min="13112" max="13112" width="5.42578125" style="320" customWidth="1"/>
    <col min="13113" max="13113" width="18" style="320" customWidth="1"/>
    <col min="13114" max="13114" width="8" style="320"/>
    <col min="13115" max="13115" width="5.140625" style="320" customWidth="1"/>
    <col min="13116" max="13116" width="1" style="320" customWidth="1"/>
    <col min="13117" max="13117" width="8" style="320"/>
    <col min="13118" max="13118" width="1" style="320" customWidth="1"/>
    <col min="13119" max="13119" width="8" style="320"/>
    <col min="13120" max="13120" width="1" style="320" customWidth="1"/>
    <col min="13121" max="13121" width="8" style="320"/>
    <col min="13122" max="13122" width="1" style="320" customWidth="1"/>
    <col min="13123" max="13123" width="8" style="320"/>
    <col min="13124" max="13124" width="1" style="320" customWidth="1"/>
    <col min="13125" max="13125" width="8" style="320"/>
    <col min="13126" max="13126" width="1" style="320" customWidth="1"/>
    <col min="13127" max="13127" width="8" style="320"/>
    <col min="13128" max="13128" width="1" style="320" customWidth="1"/>
    <col min="13129" max="13129" width="8" style="320"/>
    <col min="13130" max="13130" width="1" style="320" customWidth="1"/>
    <col min="13131" max="13131" width="8" style="320"/>
    <col min="13132" max="13132" width="1" style="320" customWidth="1"/>
    <col min="13133" max="13133" width="8" style="320"/>
    <col min="13134" max="13134" width="1" style="320" customWidth="1"/>
    <col min="13135" max="13135" width="8" style="320"/>
    <col min="13136" max="13136" width="1" style="320" customWidth="1"/>
    <col min="13137" max="13137" width="8" style="320"/>
    <col min="13138" max="13138" width="1" style="320" customWidth="1"/>
    <col min="13139" max="13139" width="8" style="320"/>
    <col min="13140" max="13140" width="1" style="320" customWidth="1"/>
    <col min="13141" max="13141" width="8" style="320"/>
    <col min="13142" max="13142" width="1" style="320" customWidth="1"/>
    <col min="13143" max="13143" width="8" style="320"/>
    <col min="13144" max="13144" width="1" style="320" customWidth="1"/>
    <col min="13145" max="13145" width="8" style="320"/>
    <col min="13146" max="13146" width="1" style="320" customWidth="1"/>
    <col min="13147" max="13147" width="8" style="320"/>
    <col min="13148" max="13148" width="1" style="320" customWidth="1"/>
    <col min="13149" max="13149" width="8" style="320"/>
    <col min="13150" max="13150" width="1" style="320" customWidth="1"/>
    <col min="13151" max="13151" width="8" style="320"/>
    <col min="13152" max="13152" width="1" style="320" customWidth="1"/>
    <col min="13153" max="13153" width="8" style="320"/>
    <col min="13154" max="13154" width="1" style="320" customWidth="1"/>
    <col min="13155" max="13155" width="8" style="320"/>
    <col min="13156" max="13156" width="1" style="320" customWidth="1"/>
    <col min="13157" max="13157" width="8" style="320"/>
    <col min="13158" max="13158" width="1" style="320" customWidth="1"/>
    <col min="13159" max="13159" width="8" style="320"/>
    <col min="13160" max="13160" width="1" style="320" customWidth="1"/>
    <col min="13161" max="13312" width="8" style="320"/>
    <col min="13313" max="13314" width="0" style="320" hidden="1" customWidth="1"/>
    <col min="13315" max="13315" width="7.140625" style="320" customWidth="1"/>
    <col min="13316" max="13316" width="32.42578125" style="320" customWidth="1"/>
    <col min="13317" max="13317" width="11.5703125" style="320" customWidth="1"/>
    <col min="13318" max="13318" width="6.5703125" style="320" customWidth="1"/>
    <col min="13319" max="13319" width="1.5703125" style="320" customWidth="1"/>
    <col min="13320" max="13320" width="6" style="320" customWidth="1"/>
    <col min="13321" max="13321" width="1.5703125" style="320" customWidth="1"/>
    <col min="13322" max="13322" width="6.140625" style="320" customWidth="1"/>
    <col min="13323" max="13323" width="1.5703125" style="320" customWidth="1"/>
    <col min="13324" max="13324" width="6.140625" style="320" customWidth="1"/>
    <col min="13325" max="13325" width="1.5703125" style="320" customWidth="1"/>
    <col min="13326" max="13326" width="6.140625" style="320" customWidth="1"/>
    <col min="13327" max="13327" width="1.5703125" style="320" customWidth="1"/>
    <col min="13328" max="13328" width="6" style="320" customWidth="1"/>
    <col min="13329" max="13329" width="1.5703125" style="320" customWidth="1"/>
    <col min="13330" max="13330" width="6" style="320" customWidth="1"/>
    <col min="13331" max="13331" width="1.5703125" style="320" customWidth="1"/>
    <col min="13332" max="13332" width="6" style="320" customWidth="1"/>
    <col min="13333" max="13333" width="1.5703125" style="320" customWidth="1"/>
    <col min="13334" max="13334" width="6" style="320" customWidth="1"/>
    <col min="13335" max="13335" width="1.5703125" style="320" customWidth="1"/>
    <col min="13336" max="13336" width="6" style="320" customWidth="1"/>
    <col min="13337" max="13337" width="1.5703125" style="320" customWidth="1"/>
    <col min="13338" max="13338" width="6" style="320" customWidth="1"/>
    <col min="13339" max="13339" width="1.5703125" style="320" customWidth="1"/>
    <col min="13340" max="13340" width="6" style="320" customWidth="1"/>
    <col min="13341" max="13341" width="1.5703125" style="320" customWidth="1"/>
    <col min="13342" max="13342" width="6" style="320" customWidth="1"/>
    <col min="13343" max="13343" width="1.5703125" style="320" customWidth="1"/>
    <col min="13344" max="13344" width="6" style="320" customWidth="1"/>
    <col min="13345" max="13345" width="1.5703125" style="320" customWidth="1"/>
    <col min="13346" max="13346" width="6" style="320" customWidth="1"/>
    <col min="13347" max="13347" width="1.5703125" style="320" customWidth="1"/>
    <col min="13348" max="13348" width="6" style="320" customWidth="1"/>
    <col min="13349" max="13349" width="1.5703125" style="320" customWidth="1"/>
    <col min="13350" max="13350" width="6" style="320" customWidth="1"/>
    <col min="13351" max="13351" width="1.5703125" style="320" customWidth="1"/>
    <col min="13352" max="13352" width="6" style="320" customWidth="1"/>
    <col min="13353" max="13353" width="1.5703125" style="320" customWidth="1"/>
    <col min="13354" max="13354" width="6" style="320" customWidth="1"/>
    <col min="13355" max="13355" width="1.5703125" style="320" customWidth="1"/>
    <col min="13356" max="13356" width="6" style="320" customWidth="1"/>
    <col min="13357" max="13357" width="1.5703125" style="320" customWidth="1"/>
    <col min="13358" max="13358" width="6" style="320" customWidth="1"/>
    <col min="13359" max="13359" width="1.5703125" style="320" customWidth="1"/>
    <col min="13360" max="13360" width="6" style="320" customWidth="1"/>
    <col min="13361" max="13361" width="1.5703125" style="320" customWidth="1"/>
    <col min="13362" max="13362" width="8" style="320" customWidth="1"/>
    <col min="13363" max="13363" width="1.5703125" style="320" customWidth="1"/>
    <col min="13364" max="13364" width="6" style="320" customWidth="1"/>
    <col min="13365" max="13366" width="1.5703125" style="320" customWidth="1"/>
    <col min="13367" max="13367" width="3.85546875" style="320" customWidth="1"/>
    <col min="13368" max="13368" width="5.42578125" style="320" customWidth="1"/>
    <col min="13369" max="13369" width="18" style="320" customWidth="1"/>
    <col min="13370" max="13370" width="8" style="320"/>
    <col min="13371" max="13371" width="5.140625" style="320" customWidth="1"/>
    <col min="13372" max="13372" width="1" style="320" customWidth="1"/>
    <col min="13373" max="13373" width="8" style="320"/>
    <col min="13374" max="13374" width="1" style="320" customWidth="1"/>
    <col min="13375" max="13375" width="8" style="320"/>
    <col min="13376" max="13376" width="1" style="320" customWidth="1"/>
    <col min="13377" max="13377" width="8" style="320"/>
    <col min="13378" max="13378" width="1" style="320" customWidth="1"/>
    <col min="13379" max="13379" width="8" style="320"/>
    <col min="13380" max="13380" width="1" style="320" customWidth="1"/>
    <col min="13381" max="13381" width="8" style="320"/>
    <col min="13382" max="13382" width="1" style="320" customWidth="1"/>
    <col min="13383" max="13383" width="8" style="320"/>
    <col min="13384" max="13384" width="1" style="320" customWidth="1"/>
    <col min="13385" max="13385" width="8" style="320"/>
    <col min="13386" max="13386" width="1" style="320" customWidth="1"/>
    <col min="13387" max="13387" width="8" style="320"/>
    <col min="13388" max="13388" width="1" style="320" customWidth="1"/>
    <col min="13389" max="13389" width="8" style="320"/>
    <col min="13390" max="13390" width="1" style="320" customWidth="1"/>
    <col min="13391" max="13391" width="8" style="320"/>
    <col min="13392" max="13392" width="1" style="320" customWidth="1"/>
    <col min="13393" max="13393" width="8" style="320"/>
    <col min="13394" max="13394" width="1" style="320" customWidth="1"/>
    <col min="13395" max="13395" width="8" style="320"/>
    <col min="13396" max="13396" width="1" style="320" customWidth="1"/>
    <col min="13397" max="13397" width="8" style="320"/>
    <col min="13398" max="13398" width="1" style="320" customWidth="1"/>
    <col min="13399" max="13399" width="8" style="320"/>
    <col min="13400" max="13400" width="1" style="320" customWidth="1"/>
    <col min="13401" max="13401" width="8" style="320"/>
    <col min="13402" max="13402" width="1" style="320" customWidth="1"/>
    <col min="13403" max="13403" width="8" style="320"/>
    <col min="13404" max="13404" width="1" style="320" customWidth="1"/>
    <col min="13405" max="13405" width="8" style="320"/>
    <col min="13406" max="13406" width="1" style="320" customWidth="1"/>
    <col min="13407" max="13407" width="8" style="320"/>
    <col min="13408" max="13408" width="1" style="320" customWidth="1"/>
    <col min="13409" max="13409" width="8" style="320"/>
    <col min="13410" max="13410" width="1" style="320" customWidth="1"/>
    <col min="13411" max="13411" width="8" style="320"/>
    <col min="13412" max="13412" width="1" style="320" customWidth="1"/>
    <col min="13413" max="13413" width="8" style="320"/>
    <col min="13414" max="13414" width="1" style="320" customWidth="1"/>
    <col min="13415" max="13415" width="8" style="320"/>
    <col min="13416" max="13416" width="1" style="320" customWidth="1"/>
    <col min="13417" max="13568" width="8" style="320"/>
    <col min="13569" max="13570" width="0" style="320" hidden="1" customWidth="1"/>
    <col min="13571" max="13571" width="7.140625" style="320" customWidth="1"/>
    <col min="13572" max="13572" width="32.42578125" style="320" customWidth="1"/>
    <col min="13573" max="13573" width="11.5703125" style="320" customWidth="1"/>
    <col min="13574" max="13574" width="6.5703125" style="320" customWidth="1"/>
    <col min="13575" max="13575" width="1.5703125" style="320" customWidth="1"/>
    <col min="13576" max="13576" width="6" style="320" customWidth="1"/>
    <col min="13577" max="13577" width="1.5703125" style="320" customWidth="1"/>
    <col min="13578" max="13578" width="6.140625" style="320" customWidth="1"/>
    <col min="13579" max="13579" width="1.5703125" style="320" customWidth="1"/>
    <col min="13580" max="13580" width="6.140625" style="320" customWidth="1"/>
    <col min="13581" max="13581" width="1.5703125" style="320" customWidth="1"/>
    <col min="13582" max="13582" width="6.140625" style="320" customWidth="1"/>
    <col min="13583" max="13583" width="1.5703125" style="320" customWidth="1"/>
    <col min="13584" max="13584" width="6" style="320" customWidth="1"/>
    <col min="13585" max="13585" width="1.5703125" style="320" customWidth="1"/>
    <col min="13586" max="13586" width="6" style="320" customWidth="1"/>
    <col min="13587" max="13587" width="1.5703125" style="320" customWidth="1"/>
    <col min="13588" max="13588" width="6" style="320" customWidth="1"/>
    <col min="13589" max="13589" width="1.5703125" style="320" customWidth="1"/>
    <col min="13590" max="13590" width="6" style="320" customWidth="1"/>
    <col min="13591" max="13591" width="1.5703125" style="320" customWidth="1"/>
    <col min="13592" max="13592" width="6" style="320" customWidth="1"/>
    <col min="13593" max="13593" width="1.5703125" style="320" customWidth="1"/>
    <col min="13594" max="13594" width="6" style="320" customWidth="1"/>
    <col min="13595" max="13595" width="1.5703125" style="320" customWidth="1"/>
    <col min="13596" max="13596" width="6" style="320" customWidth="1"/>
    <col min="13597" max="13597" width="1.5703125" style="320" customWidth="1"/>
    <col min="13598" max="13598" width="6" style="320" customWidth="1"/>
    <col min="13599" max="13599" width="1.5703125" style="320" customWidth="1"/>
    <col min="13600" max="13600" width="6" style="320" customWidth="1"/>
    <col min="13601" max="13601" width="1.5703125" style="320" customWidth="1"/>
    <col min="13602" max="13602" width="6" style="320" customWidth="1"/>
    <col min="13603" max="13603" width="1.5703125" style="320" customWidth="1"/>
    <col min="13604" max="13604" width="6" style="320" customWidth="1"/>
    <col min="13605" max="13605" width="1.5703125" style="320" customWidth="1"/>
    <col min="13606" max="13606" width="6" style="320" customWidth="1"/>
    <col min="13607" max="13607" width="1.5703125" style="320" customWidth="1"/>
    <col min="13608" max="13608" width="6" style="320" customWidth="1"/>
    <col min="13609" max="13609" width="1.5703125" style="320" customWidth="1"/>
    <col min="13610" max="13610" width="6" style="320" customWidth="1"/>
    <col min="13611" max="13611" width="1.5703125" style="320" customWidth="1"/>
    <col min="13612" max="13612" width="6" style="320" customWidth="1"/>
    <col min="13613" max="13613" width="1.5703125" style="320" customWidth="1"/>
    <col min="13614" max="13614" width="6" style="320" customWidth="1"/>
    <col min="13615" max="13615" width="1.5703125" style="320" customWidth="1"/>
    <col min="13616" max="13616" width="6" style="320" customWidth="1"/>
    <col min="13617" max="13617" width="1.5703125" style="320" customWidth="1"/>
    <col min="13618" max="13618" width="8" style="320" customWidth="1"/>
    <col min="13619" max="13619" width="1.5703125" style="320" customWidth="1"/>
    <col min="13620" max="13620" width="6" style="320" customWidth="1"/>
    <col min="13621" max="13622" width="1.5703125" style="320" customWidth="1"/>
    <col min="13623" max="13623" width="3.85546875" style="320" customWidth="1"/>
    <col min="13624" max="13624" width="5.42578125" style="320" customWidth="1"/>
    <col min="13625" max="13625" width="18" style="320" customWidth="1"/>
    <col min="13626" max="13626" width="8" style="320"/>
    <col min="13627" max="13627" width="5.140625" style="320" customWidth="1"/>
    <col min="13628" max="13628" width="1" style="320" customWidth="1"/>
    <col min="13629" max="13629" width="8" style="320"/>
    <col min="13630" max="13630" width="1" style="320" customWidth="1"/>
    <col min="13631" max="13631" width="8" style="320"/>
    <col min="13632" max="13632" width="1" style="320" customWidth="1"/>
    <col min="13633" max="13633" width="8" style="320"/>
    <col min="13634" max="13634" width="1" style="320" customWidth="1"/>
    <col min="13635" max="13635" width="8" style="320"/>
    <col min="13636" max="13636" width="1" style="320" customWidth="1"/>
    <col min="13637" max="13637" width="8" style="320"/>
    <col min="13638" max="13638" width="1" style="320" customWidth="1"/>
    <col min="13639" max="13639" width="8" style="320"/>
    <col min="13640" max="13640" width="1" style="320" customWidth="1"/>
    <col min="13641" max="13641" width="8" style="320"/>
    <col min="13642" max="13642" width="1" style="320" customWidth="1"/>
    <col min="13643" max="13643" width="8" style="320"/>
    <col min="13644" max="13644" width="1" style="320" customWidth="1"/>
    <col min="13645" max="13645" width="8" style="320"/>
    <col min="13646" max="13646" width="1" style="320" customWidth="1"/>
    <col min="13647" max="13647" width="8" style="320"/>
    <col min="13648" max="13648" width="1" style="320" customWidth="1"/>
    <col min="13649" max="13649" width="8" style="320"/>
    <col min="13650" max="13650" width="1" style="320" customWidth="1"/>
    <col min="13651" max="13651" width="8" style="320"/>
    <col min="13652" max="13652" width="1" style="320" customWidth="1"/>
    <col min="13653" max="13653" width="8" style="320"/>
    <col min="13654" max="13654" width="1" style="320" customWidth="1"/>
    <col min="13655" max="13655" width="8" style="320"/>
    <col min="13656" max="13656" width="1" style="320" customWidth="1"/>
    <col min="13657" max="13657" width="8" style="320"/>
    <col min="13658" max="13658" width="1" style="320" customWidth="1"/>
    <col min="13659" max="13659" width="8" style="320"/>
    <col min="13660" max="13660" width="1" style="320" customWidth="1"/>
    <col min="13661" max="13661" width="8" style="320"/>
    <col min="13662" max="13662" width="1" style="320" customWidth="1"/>
    <col min="13663" max="13663" width="8" style="320"/>
    <col min="13664" max="13664" width="1" style="320" customWidth="1"/>
    <col min="13665" max="13665" width="8" style="320"/>
    <col min="13666" max="13666" width="1" style="320" customWidth="1"/>
    <col min="13667" max="13667" width="8" style="320"/>
    <col min="13668" max="13668" width="1" style="320" customWidth="1"/>
    <col min="13669" max="13669" width="8" style="320"/>
    <col min="13670" max="13670" width="1" style="320" customWidth="1"/>
    <col min="13671" max="13671" width="8" style="320"/>
    <col min="13672" max="13672" width="1" style="320" customWidth="1"/>
    <col min="13673" max="13824" width="8" style="320"/>
    <col min="13825" max="13826" width="0" style="320" hidden="1" customWidth="1"/>
    <col min="13827" max="13827" width="7.140625" style="320" customWidth="1"/>
    <col min="13828" max="13828" width="32.42578125" style="320" customWidth="1"/>
    <col min="13829" max="13829" width="11.5703125" style="320" customWidth="1"/>
    <col min="13830" max="13830" width="6.5703125" style="320" customWidth="1"/>
    <col min="13831" max="13831" width="1.5703125" style="320" customWidth="1"/>
    <col min="13832" max="13832" width="6" style="320" customWidth="1"/>
    <col min="13833" max="13833" width="1.5703125" style="320" customWidth="1"/>
    <col min="13834" max="13834" width="6.140625" style="320" customWidth="1"/>
    <col min="13835" max="13835" width="1.5703125" style="320" customWidth="1"/>
    <col min="13836" max="13836" width="6.140625" style="320" customWidth="1"/>
    <col min="13837" max="13837" width="1.5703125" style="320" customWidth="1"/>
    <col min="13838" max="13838" width="6.140625" style="320" customWidth="1"/>
    <col min="13839" max="13839" width="1.5703125" style="320" customWidth="1"/>
    <col min="13840" max="13840" width="6" style="320" customWidth="1"/>
    <col min="13841" max="13841" width="1.5703125" style="320" customWidth="1"/>
    <col min="13842" max="13842" width="6" style="320" customWidth="1"/>
    <col min="13843" max="13843" width="1.5703125" style="320" customWidth="1"/>
    <col min="13844" max="13844" width="6" style="320" customWidth="1"/>
    <col min="13845" max="13845" width="1.5703125" style="320" customWidth="1"/>
    <col min="13846" max="13846" width="6" style="320" customWidth="1"/>
    <col min="13847" max="13847" width="1.5703125" style="320" customWidth="1"/>
    <col min="13848" max="13848" width="6" style="320" customWidth="1"/>
    <col min="13849" max="13849" width="1.5703125" style="320" customWidth="1"/>
    <col min="13850" max="13850" width="6" style="320" customWidth="1"/>
    <col min="13851" max="13851" width="1.5703125" style="320" customWidth="1"/>
    <col min="13852" max="13852" width="6" style="320" customWidth="1"/>
    <col min="13853" max="13853" width="1.5703125" style="320" customWidth="1"/>
    <col min="13854" max="13854" width="6" style="320" customWidth="1"/>
    <col min="13855" max="13855" width="1.5703125" style="320" customWidth="1"/>
    <col min="13856" max="13856" width="6" style="320" customWidth="1"/>
    <col min="13857" max="13857" width="1.5703125" style="320" customWidth="1"/>
    <col min="13858" max="13858" width="6" style="320" customWidth="1"/>
    <col min="13859" max="13859" width="1.5703125" style="320" customWidth="1"/>
    <col min="13860" max="13860" width="6" style="320" customWidth="1"/>
    <col min="13861" max="13861" width="1.5703125" style="320" customWidth="1"/>
    <col min="13862" max="13862" width="6" style="320" customWidth="1"/>
    <col min="13863" max="13863" width="1.5703125" style="320" customWidth="1"/>
    <col min="13864" max="13864" width="6" style="320" customWidth="1"/>
    <col min="13865" max="13865" width="1.5703125" style="320" customWidth="1"/>
    <col min="13866" max="13866" width="6" style="320" customWidth="1"/>
    <col min="13867" max="13867" width="1.5703125" style="320" customWidth="1"/>
    <col min="13868" max="13868" width="6" style="320" customWidth="1"/>
    <col min="13869" max="13869" width="1.5703125" style="320" customWidth="1"/>
    <col min="13870" max="13870" width="6" style="320" customWidth="1"/>
    <col min="13871" max="13871" width="1.5703125" style="320" customWidth="1"/>
    <col min="13872" max="13872" width="6" style="320" customWidth="1"/>
    <col min="13873" max="13873" width="1.5703125" style="320" customWidth="1"/>
    <col min="13874" max="13874" width="8" style="320" customWidth="1"/>
    <col min="13875" max="13875" width="1.5703125" style="320" customWidth="1"/>
    <col min="13876" max="13876" width="6" style="320" customWidth="1"/>
    <col min="13877" max="13878" width="1.5703125" style="320" customWidth="1"/>
    <col min="13879" max="13879" width="3.85546875" style="320" customWidth="1"/>
    <col min="13880" max="13880" width="5.42578125" style="320" customWidth="1"/>
    <col min="13881" max="13881" width="18" style="320" customWidth="1"/>
    <col min="13882" max="13882" width="8" style="320"/>
    <col min="13883" max="13883" width="5.140625" style="320" customWidth="1"/>
    <col min="13884" max="13884" width="1" style="320" customWidth="1"/>
    <col min="13885" max="13885" width="8" style="320"/>
    <col min="13886" max="13886" width="1" style="320" customWidth="1"/>
    <col min="13887" max="13887" width="8" style="320"/>
    <col min="13888" max="13888" width="1" style="320" customWidth="1"/>
    <col min="13889" max="13889" width="8" style="320"/>
    <col min="13890" max="13890" width="1" style="320" customWidth="1"/>
    <col min="13891" max="13891" width="8" style="320"/>
    <col min="13892" max="13892" width="1" style="320" customWidth="1"/>
    <col min="13893" max="13893" width="8" style="320"/>
    <col min="13894" max="13894" width="1" style="320" customWidth="1"/>
    <col min="13895" max="13895" width="8" style="320"/>
    <col min="13896" max="13896" width="1" style="320" customWidth="1"/>
    <col min="13897" max="13897" width="8" style="320"/>
    <col min="13898" max="13898" width="1" style="320" customWidth="1"/>
    <col min="13899" max="13899" width="8" style="320"/>
    <col min="13900" max="13900" width="1" style="320" customWidth="1"/>
    <col min="13901" max="13901" width="8" style="320"/>
    <col min="13902" max="13902" width="1" style="320" customWidth="1"/>
    <col min="13903" max="13903" width="8" style="320"/>
    <col min="13904" max="13904" width="1" style="320" customWidth="1"/>
    <col min="13905" max="13905" width="8" style="320"/>
    <col min="13906" max="13906" width="1" style="320" customWidth="1"/>
    <col min="13907" max="13907" width="8" style="320"/>
    <col min="13908" max="13908" width="1" style="320" customWidth="1"/>
    <col min="13909" max="13909" width="8" style="320"/>
    <col min="13910" max="13910" width="1" style="320" customWidth="1"/>
    <col min="13911" max="13911" width="8" style="320"/>
    <col min="13912" max="13912" width="1" style="320" customWidth="1"/>
    <col min="13913" max="13913" width="8" style="320"/>
    <col min="13914" max="13914" width="1" style="320" customWidth="1"/>
    <col min="13915" max="13915" width="8" style="320"/>
    <col min="13916" max="13916" width="1" style="320" customWidth="1"/>
    <col min="13917" max="13917" width="8" style="320"/>
    <col min="13918" max="13918" width="1" style="320" customWidth="1"/>
    <col min="13919" max="13919" width="8" style="320"/>
    <col min="13920" max="13920" width="1" style="320" customWidth="1"/>
    <col min="13921" max="13921" width="8" style="320"/>
    <col min="13922" max="13922" width="1" style="320" customWidth="1"/>
    <col min="13923" max="13923" width="8" style="320"/>
    <col min="13924" max="13924" width="1" style="320" customWidth="1"/>
    <col min="13925" max="13925" width="8" style="320"/>
    <col min="13926" max="13926" width="1" style="320" customWidth="1"/>
    <col min="13927" max="13927" width="8" style="320"/>
    <col min="13928" max="13928" width="1" style="320" customWidth="1"/>
    <col min="13929" max="14080" width="8" style="320"/>
    <col min="14081" max="14082" width="0" style="320" hidden="1" customWidth="1"/>
    <col min="14083" max="14083" width="7.140625" style="320" customWidth="1"/>
    <col min="14084" max="14084" width="32.42578125" style="320" customWidth="1"/>
    <col min="14085" max="14085" width="11.5703125" style="320" customWidth="1"/>
    <col min="14086" max="14086" width="6.5703125" style="320" customWidth="1"/>
    <col min="14087" max="14087" width="1.5703125" style="320" customWidth="1"/>
    <col min="14088" max="14088" width="6" style="320" customWidth="1"/>
    <col min="14089" max="14089" width="1.5703125" style="320" customWidth="1"/>
    <col min="14090" max="14090" width="6.140625" style="320" customWidth="1"/>
    <col min="14091" max="14091" width="1.5703125" style="320" customWidth="1"/>
    <col min="14092" max="14092" width="6.140625" style="320" customWidth="1"/>
    <col min="14093" max="14093" width="1.5703125" style="320" customWidth="1"/>
    <col min="14094" max="14094" width="6.140625" style="320" customWidth="1"/>
    <col min="14095" max="14095" width="1.5703125" style="320" customWidth="1"/>
    <col min="14096" max="14096" width="6" style="320" customWidth="1"/>
    <col min="14097" max="14097" width="1.5703125" style="320" customWidth="1"/>
    <col min="14098" max="14098" width="6" style="320" customWidth="1"/>
    <col min="14099" max="14099" width="1.5703125" style="320" customWidth="1"/>
    <col min="14100" max="14100" width="6" style="320" customWidth="1"/>
    <col min="14101" max="14101" width="1.5703125" style="320" customWidth="1"/>
    <col min="14102" max="14102" width="6" style="320" customWidth="1"/>
    <col min="14103" max="14103" width="1.5703125" style="320" customWidth="1"/>
    <col min="14104" max="14104" width="6" style="320" customWidth="1"/>
    <col min="14105" max="14105" width="1.5703125" style="320" customWidth="1"/>
    <col min="14106" max="14106" width="6" style="320" customWidth="1"/>
    <col min="14107" max="14107" width="1.5703125" style="320" customWidth="1"/>
    <col min="14108" max="14108" width="6" style="320" customWidth="1"/>
    <col min="14109" max="14109" width="1.5703125" style="320" customWidth="1"/>
    <col min="14110" max="14110" width="6" style="320" customWidth="1"/>
    <col min="14111" max="14111" width="1.5703125" style="320" customWidth="1"/>
    <col min="14112" max="14112" width="6" style="320" customWidth="1"/>
    <col min="14113" max="14113" width="1.5703125" style="320" customWidth="1"/>
    <col min="14114" max="14114" width="6" style="320" customWidth="1"/>
    <col min="14115" max="14115" width="1.5703125" style="320" customWidth="1"/>
    <col min="14116" max="14116" width="6" style="320" customWidth="1"/>
    <col min="14117" max="14117" width="1.5703125" style="320" customWidth="1"/>
    <col min="14118" max="14118" width="6" style="320" customWidth="1"/>
    <col min="14119" max="14119" width="1.5703125" style="320" customWidth="1"/>
    <col min="14120" max="14120" width="6" style="320" customWidth="1"/>
    <col min="14121" max="14121" width="1.5703125" style="320" customWidth="1"/>
    <col min="14122" max="14122" width="6" style="320" customWidth="1"/>
    <col min="14123" max="14123" width="1.5703125" style="320" customWidth="1"/>
    <col min="14124" max="14124" width="6" style="320" customWidth="1"/>
    <col min="14125" max="14125" width="1.5703125" style="320" customWidth="1"/>
    <col min="14126" max="14126" width="6" style="320" customWidth="1"/>
    <col min="14127" max="14127" width="1.5703125" style="320" customWidth="1"/>
    <col min="14128" max="14128" width="6" style="320" customWidth="1"/>
    <col min="14129" max="14129" width="1.5703125" style="320" customWidth="1"/>
    <col min="14130" max="14130" width="8" style="320" customWidth="1"/>
    <col min="14131" max="14131" width="1.5703125" style="320" customWidth="1"/>
    <col min="14132" max="14132" width="6" style="320" customWidth="1"/>
    <col min="14133" max="14134" width="1.5703125" style="320" customWidth="1"/>
    <col min="14135" max="14135" width="3.85546875" style="320" customWidth="1"/>
    <col min="14136" max="14136" width="5.42578125" style="320" customWidth="1"/>
    <col min="14137" max="14137" width="18" style="320" customWidth="1"/>
    <col min="14138" max="14138" width="8" style="320"/>
    <col min="14139" max="14139" width="5.140625" style="320" customWidth="1"/>
    <col min="14140" max="14140" width="1" style="320" customWidth="1"/>
    <col min="14141" max="14141" width="8" style="320"/>
    <col min="14142" max="14142" width="1" style="320" customWidth="1"/>
    <col min="14143" max="14143" width="8" style="320"/>
    <col min="14144" max="14144" width="1" style="320" customWidth="1"/>
    <col min="14145" max="14145" width="8" style="320"/>
    <col min="14146" max="14146" width="1" style="320" customWidth="1"/>
    <col min="14147" max="14147" width="8" style="320"/>
    <col min="14148" max="14148" width="1" style="320" customWidth="1"/>
    <col min="14149" max="14149" width="8" style="320"/>
    <col min="14150" max="14150" width="1" style="320" customWidth="1"/>
    <col min="14151" max="14151" width="8" style="320"/>
    <col min="14152" max="14152" width="1" style="320" customWidth="1"/>
    <col min="14153" max="14153" width="8" style="320"/>
    <col min="14154" max="14154" width="1" style="320" customWidth="1"/>
    <col min="14155" max="14155" width="8" style="320"/>
    <col min="14156" max="14156" width="1" style="320" customWidth="1"/>
    <col min="14157" max="14157" width="8" style="320"/>
    <col min="14158" max="14158" width="1" style="320" customWidth="1"/>
    <col min="14159" max="14159" width="8" style="320"/>
    <col min="14160" max="14160" width="1" style="320" customWidth="1"/>
    <col min="14161" max="14161" width="8" style="320"/>
    <col min="14162" max="14162" width="1" style="320" customWidth="1"/>
    <col min="14163" max="14163" width="8" style="320"/>
    <col min="14164" max="14164" width="1" style="320" customWidth="1"/>
    <col min="14165" max="14165" width="8" style="320"/>
    <col min="14166" max="14166" width="1" style="320" customWidth="1"/>
    <col min="14167" max="14167" width="8" style="320"/>
    <col min="14168" max="14168" width="1" style="320" customWidth="1"/>
    <col min="14169" max="14169" width="8" style="320"/>
    <col min="14170" max="14170" width="1" style="320" customWidth="1"/>
    <col min="14171" max="14171" width="8" style="320"/>
    <col min="14172" max="14172" width="1" style="320" customWidth="1"/>
    <col min="14173" max="14173" width="8" style="320"/>
    <col min="14174" max="14174" width="1" style="320" customWidth="1"/>
    <col min="14175" max="14175" width="8" style="320"/>
    <col min="14176" max="14176" width="1" style="320" customWidth="1"/>
    <col min="14177" max="14177" width="8" style="320"/>
    <col min="14178" max="14178" width="1" style="320" customWidth="1"/>
    <col min="14179" max="14179" width="8" style="320"/>
    <col min="14180" max="14180" width="1" style="320" customWidth="1"/>
    <col min="14181" max="14181" width="8" style="320"/>
    <col min="14182" max="14182" width="1" style="320" customWidth="1"/>
    <col min="14183" max="14183" width="8" style="320"/>
    <col min="14184" max="14184" width="1" style="320" customWidth="1"/>
    <col min="14185" max="14336" width="8" style="320"/>
    <col min="14337" max="14338" width="0" style="320" hidden="1" customWidth="1"/>
    <col min="14339" max="14339" width="7.140625" style="320" customWidth="1"/>
    <col min="14340" max="14340" width="32.42578125" style="320" customWidth="1"/>
    <col min="14341" max="14341" width="11.5703125" style="320" customWidth="1"/>
    <col min="14342" max="14342" width="6.5703125" style="320" customWidth="1"/>
    <col min="14343" max="14343" width="1.5703125" style="320" customWidth="1"/>
    <col min="14344" max="14344" width="6" style="320" customWidth="1"/>
    <col min="14345" max="14345" width="1.5703125" style="320" customWidth="1"/>
    <col min="14346" max="14346" width="6.140625" style="320" customWidth="1"/>
    <col min="14347" max="14347" width="1.5703125" style="320" customWidth="1"/>
    <col min="14348" max="14348" width="6.140625" style="320" customWidth="1"/>
    <col min="14349" max="14349" width="1.5703125" style="320" customWidth="1"/>
    <col min="14350" max="14350" width="6.140625" style="320" customWidth="1"/>
    <col min="14351" max="14351" width="1.5703125" style="320" customWidth="1"/>
    <col min="14352" max="14352" width="6" style="320" customWidth="1"/>
    <col min="14353" max="14353" width="1.5703125" style="320" customWidth="1"/>
    <col min="14354" max="14354" width="6" style="320" customWidth="1"/>
    <col min="14355" max="14355" width="1.5703125" style="320" customWidth="1"/>
    <col min="14356" max="14356" width="6" style="320" customWidth="1"/>
    <col min="14357" max="14357" width="1.5703125" style="320" customWidth="1"/>
    <col min="14358" max="14358" width="6" style="320" customWidth="1"/>
    <col min="14359" max="14359" width="1.5703125" style="320" customWidth="1"/>
    <col min="14360" max="14360" width="6" style="320" customWidth="1"/>
    <col min="14361" max="14361" width="1.5703125" style="320" customWidth="1"/>
    <col min="14362" max="14362" width="6" style="320" customWidth="1"/>
    <col min="14363" max="14363" width="1.5703125" style="320" customWidth="1"/>
    <col min="14364" max="14364" width="6" style="320" customWidth="1"/>
    <col min="14365" max="14365" width="1.5703125" style="320" customWidth="1"/>
    <col min="14366" max="14366" width="6" style="320" customWidth="1"/>
    <col min="14367" max="14367" width="1.5703125" style="320" customWidth="1"/>
    <col min="14368" max="14368" width="6" style="320" customWidth="1"/>
    <col min="14369" max="14369" width="1.5703125" style="320" customWidth="1"/>
    <col min="14370" max="14370" width="6" style="320" customWidth="1"/>
    <col min="14371" max="14371" width="1.5703125" style="320" customWidth="1"/>
    <col min="14372" max="14372" width="6" style="320" customWidth="1"/>
    <col min="14373" max="14373" width="1.5703125" style="320" customWidth="1"/>
    <col min="14374" max="14374" width="6" style="320" customWidth="1"/>
    <col min="14375" max="14375" width="1.5703125" style="320" customWidth="1"/>
    <col min="14376" max="14376" width="6" style="320" customWidth="1"/>
    <col min="14377" max="14377" width="1.5703125" style="320" customWidth="1"/>
    <col min="14378" max="14378" width="6" style="320" customWidth="1"/>
    <col min="14379" max="14379" width="1.5703125" style="320" customWidth="1"/>
    <col min="14380" max="14380" width="6" style="320" customWidth="1"/>
    <col min="14381" max="14381" width="1.5703125" style="320" customWidth="1"/>
    <col min="14382" max="14382" width="6" style="320" customWidth="1"/>
    <col min="14383" max="14383" width="1.5703125" style="320" customWidth="1"/>
    <col min="14384" max="14384" width="6" style="320" customWidth="1"/>
    <col min="14385" max="14385" width="1.5703125" style="320" customWidth="1"/>
    <col min="14386" max="14386" width="8" style="320" customWidth="1"/>
    <col min="14387" max="14387" width="1.5703125" style="320" customWidth="1"/>
    <col min="14388" max="14388" width="6" style="320" customWidth="1"/>
    <col min="14389" max="14390" width="1.5703125" style="320" customWidth="1"/>
    <col min="14391" max="14391" width="3.85546875" style="320" customWidth="1"/>
    <col min="14392" max="14392" width="5.42578125" style="320" customWidth="1"/>
    <col min="14393" max="14393" width="18" style="320" customWidth="1"/>
    <col min="14394" max="14394" width="8" style="320"/>
    <col min="14395" max="14395" width="5.140625" style="320" customWidth="1"/>
    <col min="14396" max="14396" width="1" style="320" customWidth="1"/>
    <col min="14397" max="14397" width="8" style="320"/>
    <col min="14398" max="14398" width="1" style="320" customWidth="1"/>
    <col min="14399" max="14399" width="8" style="320"/>
    <col min="14400" max="14400" width="1" style="320" customWidth="1"/>
    <col min="14401" max="14401" width="8" style="320"/>
    <col min="14402" max="14402" width="1" style="320" customWidth="1"/>
    <col min="14403" max="14403" width="8" style="320"/>
    <col min="14404" max="14404" width="1" style="320" customWidth="1"/>
    <col min="14405" max="14405" width="8" style="320"/>
    <col min="14406" max="14406" width="1" style="320" customWidth="1"/>
    <col min="14407" max="14407" width="8" style="320"/>
    <col min="14408" max="14408" width="1" style="320" customWidth="1"/>
    <col min="14409" max="14409" width="8" style="320"/>
    <col min="14410" max="14410" width="1" style="320" customWidth="1"/>
    <col min="14411" max="14411" width="8" style="320"/>
    <col min="14412" max="14412" width="1" style="320" customWidth="1"/>
    <col min="14413" max="14413" width="8" style="320"/>
    <col min="14414" max="14414" width="1" style="320" customWidth="1"/>
    <col min="14415" max="14415" width="8" style="320"/>
    <col min="14416" max="14416" width="1" style="320" customWidth="1"/>
    <col min="14417" max="14417" width="8" style="320"/>
    <col min="14418" max="14418" width="1" style="320" customWidth="1"/>
    <col min="14419" max="14419" width="8" style="320"/>
    <col min="14420" max="14420" width="1" style="320" customWidth="1"/>
    <col min="14421" max="14421" width="8" style="320"/>
    <col min="14422" max="14422" width="1" style="320" customWidth="1"/>
    <col min="14423" max="14423" width="8" style="320"/>
    <col min="14424" max="14424" width="1" style="320" customWidth="1"/>
    <col min="14425" max="14425" width="8" style="320"/>
    <col min="14426" max="14426" width="1" style="320" customWidth="1"/>
    <col min="14427" max="14427" width="8" style="320"/>
    <col min="14428" max="14428" width="1" style="320" customWidth="1"/>
    <col min="14429" max="14429" width="8" style="320"/>
    <col min="14430" max="14430" width="1" style="320" customWidth="1"/>
    <col min="14431" max="14431" width="8" style="320"/>
    <col min="14432" max="14432" width="1" style="320" customWidth="1"/>
    <col min="14433" max="14433" width="8" style="320"/>
    <col min="14434" max="14434" width="1" style="320" customWidth="1"/>
    <col min="14435" max="14435" width="8" style="320"/>
    <col min="14436" max="14436" width="1" style="320" customWidth="1"/>
    <col min="14437" max="14437" width="8" style="320"/>
    <col min="14438" max="14438" width="1" style="320" customWidth="1"/>
    <col min="14439" max="14439" width="8" style="320"/>
    <col min="14440" max="14440" width="1" style="320" customWidth="1"/>
    <col min="14441" max="14592" width="8" style="320"/>
    <col min="14593" max="14594" width="0" style="320" hidden="1" customWidth="1"/>
    <col min="14595" max="14595" width="7.140625" style="320" customWidth="1"/>
    <col min="14596" max="14596" width="32.42578125" style="320" customWidth="1"/>
    <col min="14597" max="14597" width="11.5703125" style="320" customWidth="1"/>
    <col min="14598" max="14598" width="6.5703125" style="320" customWidth="1"/>
    <col min="14599" max="14599" width="1.5703125" style="320" customWidth="1"/>
    <col min="14600" max="14600" width="6" style="320" customWidth="1"/>
    <col min="14601" max="14601" width="1.5703125" style="320" customWidth="1"/>
    <col min="14602" max="14602" width="6.140625" style="320" customWidth="1"/>
    <col min="14603" max="14603" width="1.5703125" style="320" customWidth="1"/>
    <col min="14604" max="14604" width="6.140625" style="320" customWidth="1"/>
    <col min="14605" max="14605" width="1.5703125" style="320" customWidth="1"/>
    <col min="14606" max="14606" width="6.140625" style="320" customWidth="1"/>
    <col min="14607" max="14607" width="1.5703125" style="320" customWidth="1"/>
    <col min="14608" max="14608" width="6" style="320" customWidth="1"/>
    <col min="14609" max="14609" width="1.5703125" style="320" customWidth="1"/>
    <col min="14610" max="14610" width="6" style="320" customWidth="1"/>
    <col min="14611" max="14611" width="1.5703125" style="320" customWidth="1"/>
    <col min="14612" max="14612" width="6" style="320" customWidth="1"/>
    <col min="14613" max="14613" width="1.5703125" style="320" customWidth="1"/>
    <col min="14614" max="14614" width="6" style="320" customWidth="1"/>
    <col min="14615" max="14615" width="1.5703125" style="320" customWidth="1"/>
    <col min="14616" max="14616" width="6" style="320" customWidth="1"/>
    <col min="14617" max="14617" width="1.5703125" style="320" customWidth="1"/>
    <col min="14618" max="14618" width="6" style="320" customWidth="1"/>
    <col min="14619" max="14619" width="1.5703125" style="320" customWidth="1"/>
    <col min="14620" max="14620" width="6" style="320" customWidth="1"/>
    <col min="14621" max="14621" width="1.5703125" style="320" customWidth="1"/>
    <col min="14622" max="14622" width="6" style="320" customWidth="1"/>
    <col min="14623" max="14623" width="1.5703125" style="320" customWidth="1"/>
    <col min="14624" max="14624" width="6" style="320" customWidth="1"/>
    <col min="14625" max="14625" width="1.5703125" style="320" customWidth="1"/>
    <col min="14626" max="14626" width="6" style="320" customWidth="1"/>
    <col min="14627" max="14627" width="1.5703125" style="320" customWidth="1"/>
    <col min="14628" max="14628" width="6" style="320" customWidth="1"/>
    <col min="14629" max="14629" width="1.5703125" style="320" customWidth="1"/>
    <col min="14630" max="14630" width="6" style="320" customWidth="1"/>
    <col min="14631" max="14631" width="1.5703125" style="320" customWidth="1"/>
    <col min="14632" max="14632" width="6" style="320" customWidth="1"/>
    <col min="14633" max="14633" width="1.5703125" style="320" customWidth="1"/>
    <col min="14634" max="14634" width="6" style="320" customWidth="1"/>
    <col min="14635" max="14635" width="1.5703125" style="320" customWidth="1"/>
    <col min="14636" max="14636" width="6" style="320" customWidth="1"/>
    <col min="14637" max="14637" width="1.5703125" style="320" customWidth="1"/>
    <col min="14638" max="14638" width="6" style="320" customWidth="1"/>
    <col min="14639" max="14639" width="1.5703125" style="320" customWidth="1"/>
    <col min="14640" max="14640" width="6" style="320" customWidth="1"/>
    <col min="14641" max="14641" width="1.5703125" style="320" customWidth="1"/>
    <col min="14642" max="14642" width="8" style="320" customWidth="1"/>
    <col min="14643" max="14643" width="1.5703125" style="320" customWidth="1"/>
    <col min="14644" max="14644" width="6" style="320" customWidth="1"/>
    <col min="14645" max="14646" width="1.5703125" style="320" customWidth="1"/>
    <col min="14647" max="14647" width="3.85546875" style="320" customWidth="1"/>
    <col min="14648" max="14648" width="5.42578125" style="320" customWidth="1"/>
    <col min="14649" max="14649" width="18" style="320" customWidth="1"/>
    <col min="14650" max="14650" width="8" style="320"/>
    <col min="14651" max="14651" width="5.140625" style="320" customWidth="1"/>
    <col min="14652" max="14652" width="1" style="320" customWidth="1"/>
    <col min="14653" max="14653" width="8" style="320"/>
    <col min="14654" max="14654" width="1" style="320" customWidth="1"/>
    <col min="14655" max="14655" width="8" style="320"/>
    <col min="14656" max="14656" width="1" style="320" customWidth="1"/>
    <col min="14657" max="14657" width="8" style="320"/>
    <col min="14658" max="14658" width="1" style="320" customWidth="1"/>
    <col min="14659" max="14659" width="8" style="320"/>
    <col min="14660" max="14660" width="1" style="320" customWidth="1"/>
    <col min="14661" max="14661" width="8" style="320"/>
    <col min="14662" max="14662" width="1" style="320" customWidth="1"/>
    <col min="14663" max="14663" width="8" style="320"/>
    <col min="14664" max="14664" width="1" style="320" customWidth="1"/>
    <col min="14665" max="14665" width="8" style="320"/>
    <col min="14666" max="14666" width="1" style="320" customWidth="1"/>
    <col min="14667" max="14667" width="8" style="320"/>
    <col min="14668" max="14668" width="1" style="320" customWidth="1"/>
    <col min="14669" max="14669" width="8" style="320"/>
    <col min="14670" max="14670" width="1" style="320" customWidth="1"/>
    <col min="14671" max="14671" width="8" style="320"/>
    <col min="14672" max="14672" width="1" style="320" customWidth="1"/>
    <col min="14673" max="14673" width="8" style="320"/>
    <col min="14674" max="14674" width="1" style="320" customWidth="1"/>
    <col min="14675" max="14675" width="8" style="320"/>
    <col min="14676" max="14676" width="1" style="320" customWidth="1"/>
    <col min="14677" max="14677" width="8" style="320"/>
    <col min="14678" max="14678" width="1" style="320" customWidth="1"/>
    <col min="14679" max="14679" width="8" style="320"/>
    <col min="14680" max="14680" width="1" style="320" customWidth="1"/>
    <col min="14681" max="14681" width="8" style="320"/>
    <col min="14682" max="14682" width="1" style="320" customWidth="1"/>
    <col min="14683" max="14683" width="8" style="320"/>
    <col min="14684" max="14684" width="1" style="320" customWidth="1"/>
    <col min="14685" max="14685" width="8" style="320"/>
    <col min="14686" max="14686" width="1" style="320" customWidth="1"/>
    <col min="14687" max="14687" width="8" style="320"/>
    <col min="14688" max="14688" width="1" style="320" customWidth="1"/>
    <col min="14689" max="14689" width="8" style="320"/>
    <col min="14690" max="14690" width="1" style="320" customWidth="1"/>
    <col min="14691" max="14691" width="8" style="320"/>
    <col min="14692" max="14692" width="1" style="320" customWidth="1"/>
    <col min="14693" max="14693" width="8" style="320"/>
    <col min="14694" max="14694" width="1" style="320" customWidth="1"/>
    <col min="14695" max="14695" width="8" style="320"/>
    <col min="14696" max="14696" width="1" style="320" customWidth="1"/>
    <col min="14697" max="14848" width="8" style="320"/>
    <col min="14849" max="14850" width="0" style="320" hidden="1" customWidth="1"/>
    <col min="14851" max="14851" width="7.140625" style="320" customWidth="1"/>
    <col min="14852" max="14852" width="32.42578125" style="320" customWidth="1"/>
    <col min="14853" max="14853" width="11.5703125" style="320" customWidth="1"/>
    <col min="14854" max="14854" width="6.5703125" style="320" customWidth="1"/>
    <col min="14855" max="14855" width="1.5703125" style="320" customWidth="1"/>
    <col min="14856" max="14856" width="6" style="320" customWidth="1"/>
    <col min="14857" max="14857" width="1.5703125" style="320" customWidth="1"/>
    <col min="14858" max="14858" width="6.140625" style="320" customWidth="1"/>
    <col min="14859" max="14859" width="1.5703125" style="320" customWidth="1"/>
    <col min="14860" max="14860" width="6.140625" style="320" customWidth="1"/>
    <col min="14861" max="14861" width="1.5703125" style="320" customWidth="1"/>
    <col min="14862" max="14862" width="6.140625" style="320" customWidth="1"/>
    <col min="14863" max="14863" width="1.5703125" style="320" customWidth="1"/>
    <col min="14864" max="14864" width="6" style="320" customWidth="1"/>
    <col min="14865" max="14865" width="1.5703125" style="320" customWidth="1"/>
    <col min="14866" max="14866" width="6" style="320" customWidth="1"/>
    <col min="14867" max="14867" width="1.5703125" style="320" customWidth="1"/>
    <col min="14868" max="14868" width="6" style="320" customWidth="1"/>
    <col min="14869" max="14869" width="1.5703125" style="320" customWidth="1"/>
    <col min="14870" max="14870" width="6" style="320" customWidth="1"/>
    <col min="14871" max="14871" width="1.5703125" style="320" customWidth="1"/>
    <col min="14872" max="14872" width="6" style="320" customWidth="1"/>
    <col min="14873" max="14873" width="1.5703125" style="320" customWidth="1"/>
    <col min="14874" max="14874" width="6" style="320" customWidth="1"/>
    <col min="14875" max="14875" width="1.5703125" style="320" customWidth="1"/>
    <col min="14876" max="14876" width="6" style="320" customWidth="1"/>
    <col min="14877" max="14877" width="1.5703125" style="320" customWidth="1"/>
    <col min="14878" max="14878" width="6" style="320" customWidth="1"/>
    <col min="14879" max="14879" width="1.5703125" style="320" customWidth="1"/>
    <col min="14880" max="14880" width="6" style="320" customWidth="1"/>
    <col min="14881" max="14881" width="1.5703125" style="320" customWidth="1"/>
    <col min="14882" max="14882" width="6" style="320" customWidth="1"/>
    <col min="14883" max="14883" width="1.5703125" style="320" customWidth="1"/>
    <col min="14884" max="14884" width="6" style="320" customWidth="1"/>
    <col min="14885" max="14885" width="1.5703125" style="320" customWidth="1"/>
    <col min="14886" max="14886" width="6" style="320" customWidth="1"/>
    <col min="14887" max="14887" width="1.5703125" style="320" customWidth="1"/>
    <col min="14888" max="14888" width="6" style="320" customWidth="1"/>
    <col min="14889" max="14889" width="1.5703125" style="320" customWidth="1"/>
    <col min="14890" max="14890" width="6" style="320" customWidth="1"/>
    <col min="14891" max="14891" width="1.5703125" style="320" customWidth="1"/>
    <col min="14892" max="14892" width="6" style="320" customWidth="1"/>
    <col min="14893" max="14893" width="1.5703125" style="320" customWidth="1"/>
    <col min="14894" max="14894" width="6" style="320" customWidth="1"/>
    <col min="14895" max="14895" width="1.5703125" style="320" customWidth="1"/>
    <col min="14896" max="14896" width="6" style="320" customWidth="1"/>
    <col min="14897" max="14897" width="1.5703125" style="320" customWidth="1"/>
    <col min="14898" max="14898" width="8" style="320" customWidth="1"/>
    <col min="14899" max="14899" width="1.5703125" style="320" customWidth="1"/>
    <col min="14900" max="14900" width="6" style="320" customWidth="1"/>
    <col min="14901" max="14902" width="1.5703125" style="320" customWidth="1"/>
    <col min="14903" max="14903" width="3.85546875" style="320" customWidth="1"/>
    <col min="14904" max="14904" width="5.42578125" style="320" customWidth="1"/>
    <col min="14905" max="14905" width="18" style="320" customWidth="1"/>
    <col min="14906" max="14906" width="8" style="320"/>
    <col min="14907" max="14907" width="5.140625" style="320" customWidth="1"/>
    <col min="14908" max="14908" width="1" style="320" customWidth="1"/>
    <col min="14909" max="14909" width="8" style="320"/>
    <col min="14910" max="14910" width="1" style="320" customWidth="1"/>
    <col min="14911" max="14911" width="8" style="320"/>
    <col min="14912" max="14912" width="1" style="320" customWidth="1"/>
    <col min="14913" max="14913" width="8" style="320"/>
    <col min="14914" max="14914" width="1" style="320" customWidth="1"/>
    <col min="14915" max="14915" width="8" style="320"/>
    <col min="14916" max="14916" width="1" style="320" customWidth="1"/>
    <col min="14917" max="14917" width="8" style="320"/>
    <col min="14918" max="14918" width="1" style="320" customWidth="1"/>
    <col min="14919" max="14919" width="8" style="320"/>
    <col min="14920" max="14920" width="1" style="320" customWidth="1"/>
    <col min="14921" max="14921" width="8" style="320"/>
    <col min="14922" max="14922" width="1" style="320" customWidth="1"/>
    <col min="14923" max="14923" width="8" style="320"/>
    <col min="14924" max="14924" width="1" style="320" customWidth="1"/>
    <col min="14925" max="14925" width="8" style="320"/>
    <col min="14926" max="14926" width="1" style="320" customWidth="1"/>
    <col min="14927" max="14927" width="8" style="320"/>
    <col min="14928" max="14928" width="1" style="320" customWidth="1"/>
    <col min="14929" max="14929" width="8" style="320"/>
    <col min="14930" max="14930" width="1" style="320" customWidth="1"/>
    <col min="14931" max="14931" width="8" style="320"/>
    <col min="14932" max="14932" width="1" style="320" customWidth="1"/>
    <col min="14933" max="14933" width="8" style="320"/>
    <col min="14934" max="14934" width="1" style="320" customWidth="1"/>
    <col min="14935" max="14935" width="8" style="320"/>
    <col min="14936" max="14936" width="1" style="320" customWidth="1"/>
    <col min="14937" max="14937" width="8" style="320"/>
    <col min="14938" max="14938" width="1" style="320" customWidth="1"/>
    <col min="14939" max="14939" width="8" style="320"/>
    <col min="14940" max="14940" width="1" style="320" customWidth="1"/>
    <col min="14941" max="14941" width="8" style="320"/>
    <col min="14942" max="14942" width="1" style="320" customWidth="1"/>
    <col min="14943" max="14943" width="8" style="320"/>
    <col min="14944" max="14944" width="1" style="320" customWidth="1"/>
    <col min="14945" max="14945" width="8" style="320"/>
    <col min="14946" max="14946" width="1" style="320" customWidth="1"/>
    <col min="14947" max="14947" width="8" style="320"/>
    <col min="14948" max="14948" width="1" style="320" customWidth="1"/>
    <col min="14949" max="14949" width="8" style="320"/>
    <col min="14950" max="14950" width="1" style="320" customWidth="1"/>
    <col min="14951" max="14951" width="8" style="320"/>
    <col min="14952" max="14952" width="1" style="320" customWidth="1"/>
    <col min="14953" max="15104" width="8" style="320"/>
    <col min="15105" max="15106" width="0" style="320" hidden="1" customWidth="1"/>
    <col min="15107" max="15107" width="7.140625" style="320" customWidth="1"/>
    <col min="15108" max="15108" width="32.42578125" style="320" customWidth="1"/>
    <col min="15109" max="15109" width="11.5703125" style="320" customWidth="1"/>
    <col min="15110" max="15110" width="6.5703125" style="320" customWidth="1"/>
    <col min="15111" max="15111" width="1.5703125" style="320" customWidth="1"/>
    <col min="15112" max="15112" width="6" style="320" customWidth="1"/>
    <col min="15113" max="15113" width="1.5703125" style="320" customWidth="1"/>
    <col min="15114" max="15114" width="6.140625" style="320" customWidth="1"/>
    <col min="15115" max="15115" width="1.5703125" style="320" customWidth="1"/>
    <col min="15116" max="15116" width="6.140625" style="320" customWidth="1"/>
    <col min="15117" max="15117" width="1.5703125" style="320" customWidth="1"/>
    <col min="15118" max="15118" width="6.140625" style="320" customWidth="1"/>
    <col min="15119" max="15119" width="1.5703125" style="320" customWidth="1"/>
    <col min="15120" max="15120" width="6" style="320" customWidth="1"/>
    <col min="15121" max="15121" width="1.5703125" style="320" customWidth="1"/>
    <col min="15122" max="15122" width="6" style="320" customWidth="1"/>
    <col min="15123" max="15123" width="1.5703125" style="320" customWidth="1"/>
    <col min="15124" max="15124" width="6" style="320" customWidth="1"/>
    <col min="15125" max="15125" width="1.5703125" style="320" customWidth="1"/>
    <col min="15126" max="15126" width="6" style="320" customWidth="1"/>
    <col min="15127" max="15127" width="1.5703125" style="320" customWidth="1"/>
    <col min="15128" max="15128" width="6" style="320" customWidth="1"/>
    <col min="15129" max="15129" width="1.5703125" style="320" customWidth="1"/>
    <col min="15130" max="15130" width="6" style="320" customWidth="1"/>
    <col min="15131" max="15131" width="1.5703125" style="320" customWidth="1"/>
    <col min="15132" max="15132" width="6" style="320" customWidth="1"/>
    <col min="15133" max="15133" width="1.5703125" style="320" customWidth="1"/>
    <col min="15134" max="15134" width="6" style="320" customWidth="1"/>
    <col min="15135" max="15135" width="1.5703125" style="320" customWidth="1"/>
    <col min="15136" max="15136" width="6" style="320" customWidth="1"/>
    <col min="15137" max="15137" width="1.5703125" style="320" customWidth="1"/>
    <col min="15138" max="15138" width="6" style="320" customWidth="1"/>
    <col min="15139" max="15139" width="1.5703125" style="320" customWidth="1"/>
    <col min="15140" max="15140" width="6" style="320" customWidth="1"/>
    <col min="15141" max="15141" width="1.5703125" style="320" customWidth="1"/>
    <col min="15142" max="15142" width="6" style="320" customWidth="1"/>
    <col min="15143" max="15143" width="1.5703125" style="320" customWidth="1"/>
    <col min="15144" max="15144" width="6" style="320" customWidth="1"/>
    <col min="15145" max="15145" width="1.5703125" style="320" customWidth="1"/>
    <col min="15146" max="15146" width="6" style="320" customWidth="1"/>
    <col min="15147" max="15147" width="1.5703125" style="320" customWidth="1"/>
    <col min="15148" max="15148" width="6" style="320" customWidth="1"/>
    <col min="15149" max="15149" width="1.5703125" style="320" customWidth="1"/>
    <col min="15150" max="15150" width="6" style="320" customWidth="1"/>
    <col min="15151" max="15151" width="1.5703125" style="320" customWidth="1"/>
    <col min="15152" max="15152" width="6" style="320" customWidth="1"/>
    <col min="15153" max="15153" width="1.5703125" style="320" customWidth="1"/>
    <col min="15154" max="15154" width="8" style="320" customWidth="1"/>
    <col min="15155" max="15155" width="1.5703125" style="320" customWidth="1"/>
    <col min="15156" max="15156" width="6" style="320" customWidth="1"/>
    <col min="15157" max="15158" width="1.5703125" style="320" customWidth="1"/>
    <col min="15159" max="15159" width="3.85546875" style="320" customWidth="1"/>
    <col min="15160" max="15160" width="5.42578125" style="320" customWidth="1"/>
    <col min="15161" max="15161" width="18" style="320" customWidth="1"/>
    <col min="15162" max="15162" width="8" style="320"/>
    <col min="15163" max="15163" width="5.140625" style="320" customWidth="1"/>
    <col min="15164" max="15164" width="1" style="320" customWidth="1"/>
    <col min="15165" max="15165" width="8" style="320"/>
    <col min="15166" max="15166" width="1" style="320" customWidth="1"/>
    <col min="15167" max="15167" width="8" style="320"/>
    <col min="15168" max="15168" width="1" style="320" customWidth="1"/>
    <col min="15169" max="15169" width="8" style="320"/>
    <col min="15170" max="15170" width="1" style="320" customWidth="1"/>
    <col min="15171" max="15171" width="8" style="320"/>
    <col min="15172" max="15172" width="1" style="320" customWidth="1"/>
    <col min="15173" max="15173" width="8" style="320"/>
    <col min="15174" max="15174" width="1" style="320" customWidth="1"/>
    <col min="15175" max="15175" width="8" style="320"/>
    <col min="15176" max="15176" width="1" style="320" customWidth="1"/>
    <col min="15177" max="15177" width="8" style="320"/>
    <col min="15178" max="15178" width="1" style="320" customWidth="1"/>
    <col min="15179" max="15179" width="8" style="320"/>
    <col min="15180" max="15180" width="1" style="320" customWidth="1"/>
    <col min="15181" max="15181" width="8" style="320"/>
    <col min="15182" max="15182" width="1" style="320" customWidth="1"/>
    <col min="15183" max="15183" width="8" style="320"/>
    <col min="15184" max="15184" width="1" style="320" customWidth="1"/>
    <col min="15185" max="15185" width="8" style="320"/>
    <col min="15186" max="15186" width="1" style="320" customWidth="1"/>
    <col min="15187" max="15187" width="8" style="320"/>
    <col min="15188" max="15188" width="1" style="320" customWidth="1"/>
    <col min="15189" max="15189" width="8" style="320"/>
    <col min="15190" max="15190" width="1" style="320" customWidth="1"/>
    <col min="15191" max="15191" width="8" style="320"/>
    <col min="15192" max="15192" width="1" style="320" customWidth="1"/>
    <col min="15193" max="15193" width="8" style="320"/>
    <col min="15194" max="15194" width="1" style="320" customWidth="1"/>
    <col min="15195" max="15195" width="8" style="320"/>
    <col min="15196" max="15196" width="1" style="320" customWidth="1"/>
    <col min="15197" max="15197" width="8" style="320"/>
    <col min="15198" max="15198" width="1" style="320" customWidth="1"/>
    <col min="15199" max="15199" width="8" style="320"/>
    <col min="15200" max="15200" width="1" style="320" customWidth="1"/>
    <col min="15201" max="15201" width="8" style="320"/>
    <col min="15202" max="15202" width="1" style="320" customWidth="1"/>
    <col min="15203" max="15203" width="8" style="320"/>
    <col min="15204" max="15204" width="1" style="320" customWidth="1"/>
    <col min="15205" max="15205" width="8" style="320"/>
    <col min="15206" max="15206" width="1" style="320" customWidth="1"/>
    <col min="15207" max="15207" width="8" style="320"/>
    <col min="15208" max="15208" width="1" style="320" customWidth="1"/>
    <col min="15209" max="15360" width="8" style="320"/>
    <col min="15361" max="15362" width="0" style="320" hidden="1" customWidth="1"/>
    <col min="15363" max="15363" width="7.140625" style="320" customWidth="1"/>
    <col min="15364" max="15364" width="32.42578125" style="320" customWidth="1"/>
    <col min="15365" max="15365" width="11.5703125" style="320" customWidth="1"/>
    <col min="15366" max="15366" width="6.5703125" style="320" customWidth="1"/>
    <col min="15367" max="15367" width="1.5703125" style="320" customWidth="1"/>
    <col min="15368" max="15368" width="6" style="320" customWidth="1"/>
    <col min="15369" max="15369" width="1.5703125" style="320" customWidth="1"/>
    <col min="15370" max="15370" width="6.140625" style="320" customWidth="1"/>
    <col min="15371" max="15371" width="1.5703125" style="320" customWidth="1"/>
    <col min="15372" max="15372" width="6.140625" style="320" customWidth="1"/>
    <col min="15373" max="15373" width="1.5703125" style="320" customWidth="1"/>
    <col min="15374" max="15374" width="6.140625" style="320" customWidth="1"/>
    <col min="15375" max="15375" width="1.5703125" style="320" customWidth="1"/>
    <col min="15376" max="15376" width="6" style="320" customWidth="1"/>
    <col min="15377" max="15377" width="1.5703125" style="320" customWidth="1"/>
    <col min="15378" max="15378" width="6" style="320" customWidth="1"/>
    <col min="15379" max="15379" width="1.5703125" style="320" customWidth="1"/>
    <col min="15380" max="15380" width="6" style="320" customWidth="1"/>
    <col min="15381" max="15381" width="1.5703125" style="320" customWidth="1"/>
    <col min="15382" max="15382" width="6" style="320" customWidth="1"/>
    <col min="15383" max="15383" width="1.5703125" style="320" customWidth="1"/>
    <col min="15384" max="15384" width="6" style="320" customWidth="1"/>
    <col min="15385" max="15385" width="1.5703125" style="320" customWidth="1"/>
    <col min="15386" max="15386" width="6" style="320" customWidth="1"/>
    <col min="15387" max="15387" width="1.5703125" style="320" customWidth="1"/>
    <col min="15388" max="15388" width="6" style="320" customWidth="1"/>
    <col min="15389" max="15389" width="1.5703125" style="320" customWidth="1"/>
    <col min="15390" max="15390" width="6" style="320" customWidth="1"/>
    <col min="15391" max="15391" width="1.5703125" style="320" customWidth="1"/>
    <col min="15392" max="15392" width="6" style="320" customWidth="1"/>
    <col min="15393" max="15393" width="1.5703125" style="320" customWidth="1"/>
    <col min="15394" max="15394" width="6" style="320" customWidth="1"/>
    <col min="15395" max="15395" width="1.5703125" style="320" customWidth="1"/>
    <col min="15396" max="15396" width="6" style="320" customWidth="1"/>
    <col min="15397" max="15397" width="1.5703125" style="320" customWidth="1"/>
    <col min="15398" max="15398" width="6" style="320" customWidth="1"/>
    <col min="15399" max="15399" width="1.5703125" style="320" customWidth="1"/>
    <col min="15400" max="15400" width="6" style="320" customWidth="1"/>
    <col min="15401" max="15401" width="1.5703125" style="320" customWidth="1"/>
    <col min="15402" max="15402" width="6" style="320" customWidth="1"/>
    <col min="15403" max="15403" width="1.5703125" style="320" customWidth="1"/>
    <col min="15404" max="15404" width="6" style="320" customWidth="1"/>
    <col min="15405" max="15405" width="1.5703125" style="320" customWidth="1"/>
    <col min="15406" max="15406" width="6" style="320" customWidth="1"/>
    <col min="15407" max="15407" width="1.5703125" style="320" customWidth="1"/>
    <col min="15408" max="15408" width="6" style="320" customWidth="1"/>
    <col min="15409" max="15409" width="1.5703125" style="320" customWidth="1"/>
    <col min="15410" max="15410" width="8" style="320" customWidth="1"/>
    <col min="15411" max="15411" width="1.5703125" style="320" customWidth="1"/>
    <col min="15412" max="15412" width="6" style="320" customWidth="1"/>
    <col min="15413" max="15414" width="1.5703125" style="320" customWidth="1"/>
    <col min="15415" max="15415" width="3.85546875" style="320" customWidth="1"/>
    <col min="15416" max="15416" width="5.42578125" style="320" customWidth="1"/>
    <col min="15417" max="15417" width="18" style="320" customWidth="1"/>
    <col min="15418" max="15418" width="8" style="320"/>
    <col min="15419" max="15419" width="5.140625" style="320" customWidth="1"/>
    <col min="15420" max="15420" width="1" style="320" customWidth="1"/>
    <col min="15421" max="15421" width="8" style="320"/>
    <col min="15422" max="15422" width="1" style="320" customWidth="1"/>
    <col min="15423" max="15423" width="8" style="320"/>
    <col min="15424" max="15424" width="1" style="320" customWidth="1"/>
    <col min="15425" max="15425" width="8" style="320"/>
    <col min="15426" max="15426" width="1" style="320" customWidth="1"/>
    <col min="15427" max="15427" width="8" style="320"/>
    <col min="15428" max="15428" width="1" style="320" customWidth="1"/>
    <col min="15429" max="15429" width="8" style="320"/>
    <col min="15430" max="15430" width="1" style="320" customWidth="1"/>
    <col min="15431" max="15431" width="8" style="320"/>
    <col min="15432" max="15432" width="1" style="320" customWidth="1"/>
    <col min="15433" max="15433" width="8" style="320"/>
    <col min="15434" max="15434" width="1" style="320" customWidth="1"/>
    <col min="15435" max="15435" width="8" style="320"/>
    <col min="15436" max="15436" width="1" style="320" customWidth="1"/>
    <col min="15437" max="15437" width="8" style="320"/>
    <col min="15438" max="15438" width="1" style="320" customWidth="1"/>
    <col min="15439" max="15439" width="8" style="320"/>
    <col min="15440" max="15440" width="1" style="320" customWidth="1"/>
    <col min="15441" max="15441" width="8" style="320"/>
    <col min="15442" max="15442" width="1" style="320" customWidth="1"/>
    <col min="15443" max="15443" width="8" style="320"/>
    <col min="15444" max="15444" width="1" style="320" customWidth="1"/>
    <col min="15445" max="15445" width="8" style="320"/>
    <col min="15446" max="15446" width="1" style="320" customWidth="1"/>
    <col min="15447" max="15447" width="8" style="320"/>
    <col min="15448" max="15448" width="1" style="320" customWidth="1"/>
    <col min="15449" max="15449" width="8" style="320"/>
    <col min="15450" max="15450" width="1" style="320" customWidth="1"/>
    <col min="15451" max="15451" width="8" style="320"/>
    <col min="15452" max="15452" width="1" style="320" customWidth="1"/>
    <col min="15453" max="15453" width="8" style="320"/>
    <col min="15454" max="15454" width="1" style="320" customWidth="1"/>
    <col min="15455" max="15455" width="8" style="320"/>
    <col min="15456" max="15456" width="1" style="320" customWidth="1"/>
    <col min="15457" max="15457" width="8" style="320"/>
    <col min="15458" max="15458" width="1" style="320" customWidth="1"/>
    <col min="15459" max="15459" width="8" style="320"/>
    <col min="15460" max="15460" width="1" style="320" customWidth="1"/>
    <col min="15461" max="15461" width="8" style="320"/>
    <col min="15462" max="15462" width="1" style="320" customWidth="1"/>
    <col min="15463" max="15463" width="8" style="320"/>
    <col min="15464" max="15464" width="1" style="320" customWidth="1"/>
    <col min="15465" max="15616" width="8" style="320"/>
    <col min="15617" max="15618" width="0" style="320" hidden="1" customWidth="1"/>
    <col min="15619" max="15619" width="7.140625" style="320" customWidth="1"/>
    <col min="15620" max="15620" width="32.42578125" style="320" customWidth="1"/>
    <col min="15621" max="15621" width="11.5703125" style="320" customWidth="1"/>
    <col min="15622" max="15622" width="6.5703125" style="320" customWidth="1"/>
    <col min="15623" max="15623" width="1.5703125" style="320" customWidth="1"/>
    <col min="15624" max="15624" width="6" style="320" customWidth="1"/>
    <col min="15625" max="15625" width="1.5703125" style="320" customWidth="1"/>
    <col min="15626" max="15626" width="6.140625" style="320" customWidth="1"/>
    <col min="15627" max="15627" width="1.5703125" style="320" customWidth="1"/>
    <col min="15628" max="15628" width="6.140625" style="320" customWidth="1"/>
    <col min="15629" max="15629" width="1.5703125" style="320" customWidth="1"/>
    <col min="15630" max="15630" width="6.140625" style="320" customWidth="1"/>
    <col min="15631" max="15631" width="1.5703125" style="320" customWidth="1"/>
    <col min="15632" max="15632" width="6" style="320" customWidth="1"/>
    <col min="15633" max="15633" width="1.5703125" style="320" customWidth="1"/>
    <col min="15634" max="15634" width="6" style="320" customWidth="1"/>
    <col min="15635" max="15635" width="1.5703125" style="320" customWidth="1"/>
    <col min="15636" max="15636" width="6" style="320" customWidth="1"/>
    <col min="15637" max="15637" width="1.5703125" style="320" customWidth="1"/>
    <col min="15638" max="15638" width="6" style="320" customWidth="1"/>
    <col min="15639" max="15639" width="1.5703125" style="320" customWidth="1"/>
    <col min="15640" max="15640" width="6" style="320" customWidth="1"/>
    <col min="15641" max="15641" width="1.5703125" style="320" customWidth="1"/>
    <col min="15642" max="15642" width="6" style="320" customWidth="1"/>
    <col min="15643" max="15643" width="1.5703125" style="320" customWidth="1"/>
    <col min="15644" max="15644" width="6" style="320" customWidth="1"/>
    <col min="15645" max="15645" width="1.5703125" style="320" customWidth="1"/>
    <col min="15646" max="15646" width="6" style="320" customWidth="1"/>
    <col min="15647" max="15647" width="1.5703125" style="320" customWidth="1"/>
    <col min="15648" max="15648" width="6" style="320" customWidth="1"/>
    <col min="15649" max="15649" width="1.5703125" style="320" customWidth="1"/>
    <col min="15650" max="15650" width="6" style="320" customWidth="1"/>
    <col min="15651" max="15651" width="1.5703125" style="320" customWidth="1"/>
    <col min="15652" max="15652" width="6" style="320" customWidth="1"/>
    <col min="15653" max="15653" width="1.5703125" style="320" customWidth="1"/>
    <col min="15654" max="15654" width="6" style="320" customWidth="1"/>
    <col min="15655" max="15655" width="1.5703125" style="320" customWidth="1"/>
    <col min="15656" max="15656" width="6" style="320" customWidth="1"/>
    <col min="15657" max="15657" width="1.5703125" style="320" customWidth="1"/>
    <col min="15658" max="15658" width="6" style="320" customWidth="1"/>
    <col min="15659" max="15659" width="1.5703125" style="320" customWidth="1"/>
    <col min="15660" max="15660" width="6" style="320" customWidth="1"/>
    <col min="15661" max="15661" width="1.5703125" style="320" customWidth="1"/>
    <col min="15662" max="15662" width="6" style="320" customWidth="1"/>
    <col min="15663" max="15663" width="1.5703125" style="320" customWidth="1"/>
    <col min="15664" max="15664" width="6" style="320" customWidth="1"/>
    <col min="15665" max="15665" width="1.5703125" style="320" customWidth="1"/>
    <col min="15666" max="15666" width="8" style="320" customWidth="1"/>
    <col min="15667" max="15667" width="1.5703125" style="320" customWidth="1"/>
    <col min="15668" max="15668" width="6" style="320" customWidth="1"/>
    <col min="15669" max="15670" width="1.5703125" style="320" customWidth="1"/>
    <col min="15671" max="15671" width="3.85546875" style="320" customWidth="1"/>
    <col min="15672" max="15672" width="5.42578125" style="320" customWidth="1"/>
    <col min="15673" max="15673" width="18" style="320" customWidth="1"/>
    <col min="15674" max="15674" width="8" style="320"/>
    <col min="15675" max="15675" width="5.140625" style="320" customWidth="1"/>
    <col min="15676" max="15676" width="1" style="320" customWidth="1"/>
    <col min="15677" max="15677" width="8" style="320"/>
    <col min="15678" max="15678" width="1" style="320" customWidth="1"/>
    <col min="15679" max="15679" width="8" style="320"/>
    <col min="15680" max="15680" width="1" style="320" customWidth="1"/>
    <col min="15681" max="15681" width="8" style="320"/>
    <col min="15682" max="15682" width="1" style="320" customWidth="1"/>
    <col min="15683" max="15683" width="8" style="320"/>
    <col min="15684" max="15684" width="1" style="320" customWidth="1"/>
    <col min="15685" max="15685" width="8" style="320"/>
    <col min="15686" max="15686" width="1" style="320" customWidth="1"/>
    <col min="15687" max="15687" width="8" style="320"/>
    <col min="15688" max="15688" width="1" style="320" customWidth="1"/>
    <col min="15689" max="15689" width="8" style="320"/>
    <col min="15690" max="15690" width="1" style="320" customWidth="1"/>
    <col min="15691" max="15691" width="8" style="320"/>
    <col min="15692" max="15692" width="1" style="320" customWidth="1"/>
    <col min="15693" max="15693" width="8" style="320"/>
    <col min="15694" max="15694" width="1" style="320" customWidth="1"/>
    <col min="15695" max="15695" width="8" style="320"/>
    <col min="15696" max="15696" width="1" style="320" customWidth="1"/>
    <col min="15697" max="15697" width="8" style="320"/>
    <col min="15698" max="15698" width="1" style="320" customWidth="1"/>
    <col min="15699" max="15699" width="8" style="320"/>
    <col min="15700" max="15700" width="1" style="320" customWidth="1"/>
    <col min="15701" max="15701" width="8" style="320"/>
    <col min="15702" max="15702" width="1" style="320" customWidth="1"/>
    <col min="15703" max="15703" width="8" style="320"/>
    <col min="15704" max="15704" width="1" style="320" customWidth="1"/>
    <col min="15705" max="15705" width="8" style="320"/>
    <col min="15706" max="15706" width="1" style="320" customWidth="1"/>
    <col min="15707" max="15707" width="8" style="320"/>
    <col min="15708" max="15708" width="1" style="320" customWidth="1"/>
    <col min="15709" max="15709" width="8" style="320"/>
    <col min="15710" max="15710" width="1" style="320" customWidth="1"/>
    <col min="15711" max="15711" width="8" style="320"/>
    <col min="15712" max="15712" width="1" style="320" customWidth="1"/>
    <col min="15713" max="15713" width="8" style="320"/>
    <col min="15714" max="15714" width="1" style="320" customWidth="1"/>
    <col min="15715" max="15715" width="8" style="320"/>
    <col min="15716" max="15716" width="1" style="320" customWidth="1"/>
    <col min="15717" max="15717" width="8" style="320"/>
    <col min="15718" max="15718" width="1" style="320" customWidth="1"/>
    <col min="15719" max="15719" width="8" style="320"/>
    <col min="15720" max="15720" width="1" style="320" customWidth="1"/>
    <col min="15721" max="15872" width="8" style="320"/>
    <col min="15873" max="15874" width="0" style="320" hidden="1" customWidth="1"/>
    <col min="15875" max="15875" width="7.140625" style="320" customWidth="1"/>
    <col min="15876" max="15876" width="32.42578125" style="320" customWidth="1"/>
    <col min="15877" max="15877" width="11.5703125" style="320" customWidth="1"/>
    <col min="15878" max="15878" width="6.5703125" style="320" customWidth="1"/>
    <col min="15879" max="15879" width="1.5703125" style="320" customWidth="1"/>
    <col min="15880" max="15880" width="6" style="320" customWidth="1"/>
    <col min="15881" max="15881" width="1.5703125" style="320" customWidth="1"/>
    <col min="15882" max="15882" width="6.140625" style="320" customWidth="1"/>
    <col min="15883" max="15883" width="1.5703125" style="320" customWidth="1"/>
    <col min="15884" max="15884" width="6.140625" style="320" customWidth="1"/>
    <col min="15885" max="15885" width="1.5703125" style="320" customWidth="1"/>
    <col min="15886" max="15886" width="6.140625" style="320" customWidth="1"/>
    <col min="15887" max="15887" width="1.5703125" style="320" customWidth="1"/>
    <col min="15888" max="15888" width="6" style="320" customWidth="1"/>
    <col min="15889" max="15889" width="1.5703125" style="320" customWidth="1"/>
    <col min="15890" max="15890" width="6" style="320" customWidth="1"/>
    <col min="15891" max="15891" width="1.5703125" style="320" customWidth="1"/>
    <col min="15892" max="15892" width="6" style="320" customWidth="1"/>
    <col min="15893" max="15893" width="1.5703125" style="320" customWidth="1"/>
    <col min="15894" max="15894" width="6" style="320" customWidth="1"/>
    <col min="15895" max="15895" width="1.5703125" style="320" customWidth="1"/>
    <col min="15896" max="15896" width="6" style="320" customWidth="1"/>
    <col min="15897" max="15897" width="1.5703125" style="320" customWidth="1"/>
    <col min="15898" max="15898" width="6" style="320" customWidth="1"/>
    <col min="15899" max="15899" width="1.5703125" style="320" customWidth="1"/>
    <col min="15900" max="15900" width="6" style="320" customWidth="1"/>
    <col min="15901" max="15901" width="1.5703125" style="320" customWidth="1"/>
    <col min="15902" max="15902" width="6" style="320" customWidth="1"/>
    <col min="15903" max="15903" width="1.5703125" style="320" customWidth="1"/>
    <col min="15904" max="15904" width="6" style="320" customWidth="1"/>
    <col min="15905" max="15905" width="1.5703125" style="320" customWidth="1"/>
    <col min="15906" max="15906" width="6" style="320" customWidth="1"/>
    <col min="15907" max="15907" width="1.5703125" style="320" customWidth="1"/>
    <col min="15908" max="15908" width="6" style="320" customWidth="1"/>
    <col min="15909" max="15909" width="1.5703125" style="320" customWidth="1"/>
    <col min="15910" max="15910" width="6" style="320" customWidth="1"/>
    <col min="15911" max="15911" width="1.5703125" style="320" customWidth="1"/>
    <col min="15912" max="15912" width="6" style="320" customWidth="1"/>
    <col min="15913" max="15913" width="1.5703125" style="320" customWidth="1"/>
    <col min="15914" max="15914" width="6" style="320" customWidth="1"/>
    <col min="15915" max="15915" width="1.5703125" style="320" customWidth="1"/>
    <col min="15916" max="15916" width="6" style="320" customWidth="1"/>
    <col min="15917" max="15917" width="1.5703125" style="320" customWidth="1"/>
    <col min="15918" max="15918" width="6" style="320" customWidth="1"/>
    <col min="15919" max="15919" width="1.5703125" style="320" customWidth="1"/>
    <col min="15920" max="15920" width="6" style="320" customWidth="1"/>
    <col min="15921" max="15921" width="1.5703125" style="320" customWidth="1"/>
    <col min="15922" max="15922" width="8" style="320" customWidth="1"/>
    <col min="15923" max="15923" width="1.5703125" style="320" customWidth="1"/>
    <col min="15924" max="15924" width="6" style="320" customWidth="1"/>
    <col min="15925" max="15926" width="1.5703125" style="320" customWidth="1"/>
    <col min="15927" max="15927" width="3.85546875" style="320" customWidth="1"/>
    <col min="15928" max="15928" width="5.42578125" style="320" customWidth="1"/>
    <col min="15929" max="15929" width="18" style="320" customWidth="1"/>
    <col min="15930" max="15930" width="8" style="320"/>
    <col min="15931" max="15931" width="5.140625" style="320" customWidth="1"/>
    <col min="15932" max="15932" width="1" style="320" customWidth="1"/>
    <col min="15933" max="15933" width="8" style="320"/>
    <col min="15934" max="15934" width="1" style="320" customWidth="1"/>
    <col min="15935" max="15935" width="8" style="320"/>
    <col min="15936" max="15936" width="1" style="320" customWidth="1"/>
    <col min="15937" max="15937" width="8" style="320"/>
    <col min="15938" max="15938" width="1" style="320" customWidth="1"/>
    <col min="15939" max="15939" width="8" style="320"/>
    <col min="15940" max="15940" width="1" style="320" customWidth="1"/>
    <col min="15941" max="15941" width="8" style="320"/>
    <col min="15942" max="15942" width="1" style="320" customWidth="1"/>
    <col min="15943" max="15943" width="8" style="320"/>
    <col min="15944" max="15944" width="1" style="320" customWidth="1"/>
    <col min="15945" max="15945" width="8" style="320"/>
    <col min="15946" max="15946" width="1" style="320" customWidth="1"/>
    <col min="15947" max="15947" width="8" style="320"/>
    <col min="15948" max="15948" width="1" style="320" customWidth="1"/>
    <col min="15949" max="15949" width="8" style="320"/>
    <col min="15950" max="15950" width="1" style="320" customWidth="1"/>
    <col min="15951" max="15951" width="8" style="320"/>
    <col min="15952" max="15952" width="1" style="320" customWidth="1"/>
    <col min="15953" max="15953" width="8" style="320"/>
    <col min="15954" max="15954" width="1" style="320" customWidth="1"/>
    <col min="15955" max="15955" width="8" style="320"/>
    <col min="15956" max="15956" width="1" style="320" customWidth="1"/>
    <col min="15957" max="15957" width="8" style="320"/>
    <col min="15958" max="15958" width="1" style="320" customWidth="1"/>
    <col min="15959" max="15959" width="8" style="320"/>
    <col min="15960" max="15960" width="1" style="320" customWidth="1"/>
    <col min="15961" max="15961" width="8" style="320"/>
    <col min="15962" max="15962" width="1" style="320" customWidth="1"/>
    <col min="15963" max="15963" width="8" style="320"/>
    <col min="15964" max="15964" width="1" style="320" customWidth="1"/>
    <col min="15965" max="15965" width="8" style="320"/>
    <col min="15966" max="15966" width="1" style="320" customWidth="1"/>
    <col min="15967" max="15967" width="8" style="320"/>
    <col min="15968" max="15968" width="1" style="320" customWidth="1"/>
    <col min="15969" max="15969" width="8" style="320"/>
    <col min="15970" max="15970" width="1" style="320" customWidth="1"/>
    <col min="15971" max="15971" width="8" style="320"/>
    <col min="15972" max="15972" width="1" style="320" customWidth="1"/>
    <col min="15973" max="15973" width="8" style="320"/>
    <col min="15974" max="15974" width="1" style="320" customWidth="1"/>
    <col min="15975" max="15975" width="8" style="320"/>
    <col min="15976" max="15976" width="1" style="320" customWidth="1"/>
    <col min="15977" max="16128" width="8" style="320"/>
    <col min="16129" max="16130" width="0" style="320" hidden="1" customWidth="1"/>
    <col min="16131" max="16131" width="7.140625" style="320" customWidth="1"/>
    <col min="16132" max="16132" width="32.42578125" style="320" customWidth="1"/>
    <col min="16133" max="16133" width="11.5703125" style="320" customWidth="1"/>
    <col min="16134" max="16134" width="6.5703125" style="320" customWidth="1"/>
    <col min="16135" max="16135" width="1.5703125" style="320" customWidth="1"/>
    <col min="16136" max="16136" width="6" style="320" customWidth="1"/>
    <col min="16137" max="16137" width="1.5703125" style="320" customWidth="1"/>
    <col min="16138" max="16138" width="6.140625" style="320" customWidth="1"/>
    <col min="16139" max="16139" width="1.5703125" style="320" customWidth="1"/>
    <col min="16140" max="16140" width="6.140625" style="320" customWidth="1"/>
    <col min="16141" max="16141" width="1.5703125" style="320" customWidth="1"/>
    <col min="16142" max="16142" width="6.140625" style="320" customWidth="1"/>
    <col min="16143" max="16143" width="1.5703125" style="320" customWidth="1"/>
    <col min="16144" max="16144" width="6" style="320" customWidth="1"/>
    <col min="16145" max="16145" width="1.5703125" style="320" customWidth="1"/>
    <col min="16146" max="16146" width="6" style="320" customWidth="1"/>
    <col min="16147" max="16147" width="1.5703125" style="320" customWidth="1"/>
    <col min="16148" max="16148" width="6" style="320" customWidth="1"/>
    <col min="16149" max="16149" width="1.5703125" style="320" customWidth="1"/>
    <col min="16150" max="16150" width="6" style="320" customWidth="1"/>
    <col min="16151" max="16151" width="1.5703125" style="320" customWidth="1"/>
    <col min="16152" max="16152" width="6" style="320" customWidth="1"/>
    <col min="16153" max="16153" width="1.5703125" style="320" customWidth="1"/>
    <col min="16154" max="16154" width="6" style="320" customWidth="1"/>
    <col min="16155" max="16155" width="1.5703125" style="320" customWidth="1"/>
    <col min="16156" max="16156" width="6" style="320" customWidth="1"/>
    <col min="16157" max="16157" width="1.5703125" style="320" customWidth="1"/>
    <col min="16158" max="16158" width="6" style="320" customWidth="1"/>
    <col min="16159" max="16159" width="1.5703125" style="320" customWidth="1"/>
    <col min="16160" max="16160" width="6" style="320" customWidth="1"/>
    <col min="16161" max="16161" width="1.5703125" style="320" customWidth="1"/>
    <col min="16162" max="16162" width="6" style="320" customWidth="1"/>
    <col min="16163" max="16163" width="1.5703125" style="320" customWidth="1"/>
    <col min="16164" max="16164" width="6" style="320" customWidth="1"/>
    <col min="16165" max="16165" width="1.5703125" style="320" customWidth="1"/>
    <col min="16166" max="16166" width="6" style="320" customWidth="1"/>
    <col min="16167" max="16167" width="1.5703125" style="320" customWidth="1"/>
    <col min="16168" max="16168" width="6" style="320" customWidth="1"/>
    <col min="16169" max="16169" width="1.5703125" style="320" customWidth="1"/>
    <col min="16170" max="16170" width="6" style="320" customWidth="1"/>
    <col min="16171" max="16171" width="1.5703125" style="320" customWidth="1"/>
    <col min="16172" max="16172" width="6" style="320" customWidth="1"/>
    <col min="16173" max="16173" width="1.5703125" style="320" customWidth="1"/>
    <col min="16174" max="16174" width="6" style="320" customWidth="1"/>
    <col min="16175" max="16175" width="1.5703125" style="320" customWidth="1"/>
    <col min="16176" max="16176" width="6" style="320" customWidth="1"/>
    <col min="16177" max="16177" width="1.5703125" style="320" customWidth="1"/>
    <col min="16178" max="16178" width="8" style="320" customWidth="1"/>
    <col min="16179" max="16179" width="1.5703125" style="320" customWidth="1"/>
    <col min="16180" max="16180" width="6" style="320" customWidth="1"/>
    <col min="16181" max="16182" width="1.5703125" style="320" customWidth="1"/>
    <col min="16183" max="16183" width="3.85546875" style="320" customWidth="1"/>
    <col min="16184" max="16184" width="5.42578125" style="320" customWidth="1"/>
    <col min="16185" max="16185" width="18" style="320" customWidth="1"/>
    <col min="16186" max="16186" width="8" style="320"/>
    <col min="16187" max="16187" width="5.140625" style="320" customWidth="1"/>
    <col min="16188" max="16188" width="1" style="320" customWidth="1"/>
    <col min="16189" max="16189" width="8" style="320"/>
    <col min="16190" max="16190" width="1" style="320" customWidth="1"/>
    <col min="16191" max="16191" width="8" style="320"/>
    <col min="16192" max="16192" width="1" style="320" customWidth="1"/>
    <col min="16193" max="16193" width="8" style="320"/>
    <col min="16194" max="16194" width="1" style="320" customWidth="1"/>
    <col min="16195" max="16195" width="8" style="320"/>
    <col min="16196" max="16196" width="1" style="320" customWidth="1"/>
    <col min="16197" max="16197" width="8" style="320"/>
    <col min="16198" max="16198" width="1" style="320" customWidth="1"/>
    <col min="16199" max="16199" width="8" style="320"/>
    <col min="16200" max="16200" width="1" style="320" customWidth="1"/>
    <col min="16201" max="16201" width="8" style="320"/>
    <col min="16202" max="16202" width="1" style="320" customWidth="1"/>
    <col min="16203" max="16203" width="8" style="320"/>
    <col min="16204" max="16204" width="1" style="320" customWidth="1"/>
    <col min="16205" max="16205" width="8" style="320"/>
    <col min="16206" max="16206" width="1" style="320" customWidth="1"/>
    <col min="16207" max="16207" width="8" style="320"/>
    <col min="16208" max="16208" width="1" style="320" customWidth="1"/>
    <col min="16209" max="16209" width="8" style="320"/>
    <col min="16210" max="16210" width="1" style="320" customWidth="1"/>
    <col min="16211" max="16211" width="8" style="320"/>
    <col min="16212" max="16212" width="1" style="320" customWidth="1"/>
    <col min="16213" max="16213" width="8" style="320"/>
    <col min="16214" max="16214" width="1" style="320" customWidth="1"/>
    <col min="16215" max="16215" width="8" style="320"/>
    <col min="16216" max="16216" width="1" style="320" customWidth="1"/>
    <col min="16217" max="16217" width="8" style="320"/>
    <col min="16218" max="16218" width="1" style="320" customWidth="1"/>
    <col min="16219" max="16219" width="8" style="320"/>
    <col min="16220" max="16220" width="1" style="320" customWidth="1"/>
    <col min="16221" max="16221" width="8" style="320"/>
    <col min="16222" max="16222" width="1" style="320" customWidth="1"/>
    <col min="16223" max="16223" width="8" style="320"/>
    <col min="16224" max="16224" width="1" style="320" customWidth="1"/>
    <col min="16225" max="16225" width="8" style="320"/>
    <col min="16226" max="16226" width="1" style="320" customWidth="1"/>
    <col min="16227" max="16227" width="8" style="320"/>
    <col min="16228" max="16228" width="1" style="320" customWidth="1"/>
    <col min="16229" max="16229" width="8" style="320"/>
    <col min="16230" max="16230" width="1" style="320" customWidth="1"/>
    <col min="16231" max="16231" width="8" style="320"/>
    <col min="16232" max="16232" width="1" style="320" customWidth="1"/>
    <col min="16233" max="16384" width="8" style="320"/>
  </cols>
  <sheetData>
    <row r="1" spans="1:105" s="657" customFormat="1" ht="15.75" customHeight="1" x14ac:dyDescent="0.25">
      <c r="A1" s="584"/>
      <c r="B1" s="308">
        <v>0</v>
      </c>
      <c r="C1" s="309" t="s">
        <v>26</v>
      </c>
      <c r="D1" s="309"/>
      <c r="E1" s="499"/>
      <c r="F1" s="499"/>
      <c r="G1" s="499"/>
      <c r="H1" s="500"/>
      <c r="I1" s="501"/>
      <c r="J1" s="501"/>
      <c r="K1" s="501"/>
      <c r="L1" s="501"/>
      <c r="M1" s="501"/>
      <c r="N1" s="501"/>
      <c r="O1" s="501"/>
      <c r="P1" s="502"/>
      <c r="Q1" s="501"/>
      <c r="R1" s="502"/>
      <c r="S1" s="501"/>
      <c r="T1" s="502"/>
      <c r="U1" s="501"/>
      <c r="V1" s="502"/>
      <c r="W1" s="501"/>
      <c r="X1" s="500"/>
      <c r="Y1" s="501"/>
      <c r="Z1" s="500"/>
      <c r="AA1" s="501"/>
      <c r="AB1" s="500"/>
      <c r="AC1" s="501"/>
      <c r="AD1" s="500"/>
      <c r="AE1" s="501"/>
      <c r="AF1" s="500"/>
      <c r="AG1" s="501"/>
      <c r="AH1" s="500"/>
      <c r="AI1" s="501"/>
      <c r="AJ1" s="502"/>
      <c r="AK1" s="501"/>
      <c r="AL1" s="500"/>
      <c r="AM1" s="501"/>
      <c r="AN1" s="500"/>
      <c r="AO1" s="501"/>
      <c r="AP1" s="501"/>
      <c r="AQ1" s="501"/>
      <c r="AR1" s="501"/>
      <c r="AS1" s="501"/>
      <c r="AT1" s="500"/>
      <c r="AU1" s="501"/>
      <c r="AV1" s="501"/>
      <c r="AW1" s="501"/>
      <c r="AX1" s="500"/>
      <c r="AY1" s="501"/>
      <c r="AZ1" s="500"/>
      <c r="BA1" s="501"/>
      <c r="BB1" s="726"/>
      <c r="BC1" s="350"/>
      <c r="BD1" s="319" t="s">
        <v>291</v>
      </c>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row>
    <row r="2" spans="1:105" ht="6" customHeight="1" x14ac:dyDescent="0.2">
      <c r="E2" s="504"/>
      <c r="F2" s="504"/>
      <c r="G2" s="504"/>
      <c r="H2" s="508"/>
      <c r="AE2" s="535"/>
      <c r="AF2" s="508"/>
      <c r="AG2" s="535"/>
      <c r="AH2" s="508"/>
      <c r="AI2" s="535"/>
      <c r="AJ2" s="725"/>
      <c r="AK2" s="535"/>
      <c r="AL2" s="508"/>
      <c r="AM2" s="535"/>
      <c r="AN2" s="508"/>
      <c r="AO2" s="535"/>
      <c r="AP2" s="535"/>
      <c r="AQ2" s="535"/>
      <c r="AR2" s="535"/>
      <c r="AS2" s="535"/>
      <c r="AT2" s="508"/>
      <c r="AV2" s="535"/>
      <c r="AW2" s="535"/>
      <c r="AX2" s="508"/>
      <c r="AZ2" s="50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8"/>
      <c r="CS2" s="318"/>
      <c r="CT2" s="318"/>
      <c r="CU2" s="318"/>
      <c r="CV2" s="318"/>
      <c r="CW2" s="318"/>
      <c r="CX2" s="318"/>
      <c r="CY2" s="318"/>
      <c r="CZ2" s="318"/>
      <c r="DA2" s="318"/>
    </row>
    <row r="3" spans="1:105" s="533" customFormat="1" ht="17.25" customHeight="1" x14ac:dyDescent="0.25">
      <c r="A3" s="447"/>
      <c r="B3" s="447">
        <v>188</v>
      </c>
      <c r="C3" s="509" t="s">
        <v>292</v>
      </c>
      <c r="D3" s="658" t="s">
        <v>293</v>
      </c>
      <c r="E3" s="511"/>
      <c r="F3" s="512"/>
      <c r="G3" s="513"/>
      <c r="H3" s="514"/>
      <c r="I3" s="515"/>
      <c r="J3" s="515"/>
      <c r="K3" s="515"/>
      <c r="L3" s="515"/>
      <c r="M3" s="515"/>
      <c r="N3" s="515"/>
      <c r="O3" s="515"/>
      <c r="P3" s="514"/>
      <c r="Q3" s="515"/>
      <c r="R3" s="514"/>
      <c r="S3" s="515"/>
      <c r="T3" s="514"/>
      <c r="U3" s="515"/>
      <c r="V3" s="514"/>
      <c r="W3" s="513"/>
      <c r="X3" s="514"/>
      <c r="Y3" s="516"/>
      <c r="Z3" s="517"/>
      <c r="AA3" s="516"/>
      <c r="AB3" s="518"/>
      <c r="AC3" s="509" t="s">
        <v>294</v>
      </c>
      <c r="AD3" s="519"/>
      <c r="AE3" s="520"/>
      <c r="AF3" s="519"/>
      <c r="AG3" s="521"/>
      <c r="AH3" s="519"/>
      <c r="AI3" s="513"/>
      <c r="AJ3" s="509" t="s">
        <v>663</v>
      </c>
      <c r="AK3" s="513"/>
      <c r="AL3" s="514"/>
      <c r="AM3" s="513"/>
      <c r="AN3" s="514"/>
      <c r="AO3" s="522"/>
      <c r="AP3" s="522"/>
      <c r="AQ3" s="522"/>
      <c r="AR3" s="522"/>
      <c r="AS3" s="522"/>
      <c r="AT3" s="523"/>
      <c r="AU3" s="523"/>
      <c r="AV3" s="522"/>
      <c r="AW3" s="522"/>
      <c r="AX3" s="523"/>
      <c r="AY3" s="523"/>
      <c r="AZ3" s="523"/>
      <c r="BA3" s="523"/>
      <c r="BB3" s="523"/>
      <c r="BC3" s="524"/>
      <c r="BD3" s="525" t="s">
        <v>296</v>
      </c>
      <c r="BE3" s="660"/>
      <c r="BF3" s="661"/>
      <c r="BG3" s="727"/>
      <c r="BH3" s="727"/>
      <c r="BI3" s="728"/>
      <c r="BJ3" s="728"/>
      <c r="BK3" s="728"/>
      <c r="BL3" s="728"/>
      <c r="BM3" s="873"/>
      <c r="BN3" s="873"/>
      <c r="BO3" s="873"/>
      <c r="BP3" s="873"/>
      <c r="BQ3" s="728"/>
      <c r="BR3" s="728"/>
      <c r="BS3" s="873"/>
      <c r="BT3" s="873"/>
      <c r="BU3" s="873"/>
      <c r="BV3" s="873"/>
      <c r="BW3" s="873"/>
      <c r="BX3" s="873"/>
      <c r="BY3" s="662"/>
      <c r="BZ3" s="662"/>
      <c r="CA3" s="661"/>
      <c r="CB3" s="661"/>
      <c r="CC3" s="661"/>
      <c r="CD3" s="661"/>
      <c r="CE3" s="661"/>
      <c r="CF3" s="661"/>
      <c r="CG3" s="662"/>
      <c r="CH3" s="662"/>
      <c r="CI3" s="661"/>
      <c r="CJ3" s="661"/>
      <c r="CK3" s="661"/>
      <c r="CL3" s="661"/>
      <c r="CM3" s="661"/>
      <c r="CN3" s="661"/>
      <c r="CO3" s="661"/>
      <c r="CP3" s="661"/>
      <c r="CQ3" s="661"/>
      <c r="CR3" s="661"/>
      <c r="CS3" s="661"/>
      <c r="CT3" s="661"/>
      <c r="CU3" s="660"/>
      <c r="CV3" s="660"/>
      <c r="CW3" s="661"/>
      <c r="CX3" s="661"/>
      <c r="CY3" s="660"/>
      <c r="CZ3" s="660"/>
      <c r="DA3" s="660"/>
    </row>
    <row r="4" spans="1:105" ht="6" customHeight="1" x14ac:dyDescent="0.25">
      <c r="C4" s="729"/>
      <c r="D4" s="729"/>
      <c r="E4" s="602"/>
      <c r="F4" s="602"/>
      <c r="G4" s="602"/>
      <c r="H4" s="535"/>
      <c r="I4" s="535"/>
      <c r="J4" s="535"/>
      <c r="K4" s="535"/>
      <c r="L4" s="535"/>
      <c r="M4" s="535"/>
      <c r="N4" s="535"/>
      <c r="O4" s="535"/>
      <c r="P4" s="725"/>
      <c r="Q4" s="535"/>
      <c r="R4" s="725"/>
      <c r="S4" s="535"/>
      <c r="T4" s="725"/>
      <c r="U4" s="535"/>
      <c r="V4" s="725"/>
      <c r="W4" s="535"/>
      <c r="X4" s="508"/>
      <c r="Y4" s="535"/>
      <c r="Z4" s="508"/>
      <c r="AA4" s="535"/>
      <c r="AB4" s="508"/>
      <c r="AC4" s="535"/>
      <c r="AE4" s="535"/>
      <c r="AF4" s="508"/>
      <c r="AG4" s="535"/>
      <c r="AH4" s="508"/>
      <c r="AI4" s="535"/>
      <c r="AJ4" s="725"/>
      <c r="AK4" s="535"/>
      <c r="AL4" s="508"/>
      <c r="AM4" s="535"/>
      <c r="AN4" s="730"/>
      <c r="AO4" s="535"/>
      <c r="AP4" s="535"/>
      <c r="AQ4" s="535"/>
      <c r="AR4" s="535"/>
      <c r="AS4" s="535"/>
      <c r="AT4" s="508"/>
      <c r="AV4" s="535"/>
      <c r="AW4" s="535"/>
      <c r="AX4" s="508"/>
      <c r="AZ4" s="508"/>
      <c r="BD4" s="493"/>
      <c r="BE4" s="318"/>
      <c r="BF4" s="318"/>
      <c r="BG4" s="318"/>
      <c r="BH4" s="318"/>
      <c r="BI4" s="318"/>
      <c r="BJ4" s="318"/>
      <c r="BK4" s="318"/>
      <c r="BL4" s="318"/>
      <c r="BM4" s="318"/>
      <c r="BN4" s="318"/>
      <c r="BO4" s="318"/>
      <c r="BP4" s="318"/>
      <c r="BQ4" s="318"/>
      <c r="BR4" s="318"/>
      <c r="BS4" s="318"/>
      <c r="BT4" s="318"/>
      <c r="BU4" s="318"/>
      <c r="BV4" s="318"/>
      <c r="BW4" s="318"/>
      <c r="BX4" s="318"/>
      <c r="BY4" s="318"/>
      <c r="BZ4" s="318"/>
      <c r="CA4" s="318"/>
      <c r="CB4" s="318"/>
      <c r="CC4" s="318"/>
      <c r="CD4" s="318"/>
      <c r="CE4" s="318"/>
      <c r="CF4" s="318"/>
      <c r="CG4" s="318"/>
      <c r="CH4" s="318"/>
      <c r="CI4" s="318"/>
      <c r="CJ4" s="318"/>
      <c r="CK4" s="318"/>
      <c r="CL4" s="318"/>
      <c r="CM4" s="318"/>
      <c r="CN4" s="318"/>
      <c r="CO4" s="318"/>
      <c r="CP4" s="318"/>
      <c r="CQ4" s="318"/>
      <c r="CR4" s="318"/>
      <c r="CS4" s="318"/>
      <c r="CT4" s="318"/>
      <c r="CU4" s="318"/>
      <c r="CV4" s="318"/>
      <c r="CW4" s="318"/>
      <c r="CX4" s="318"/>
      <c r="CY4" s="318"/>
      <c r="CZ4" s="318"/>
      <c r="DA4" s="318"/>
    </row>
    <row r="5" spans="1:105" s="657" customFormat="1" ht="18" customHeight="1" x14ac:dyDescent="0.25">
      <c r="A5" s="584"/>
      <c r="B5" s="308">
        <v>7</v>
      </c>
      <c r="C5" s="1005" t="s">
        <v>64</v>
      </c>
      <c r="D5" s="1005"/>
      <c r="E5" s="1006"/>
      <c r="F5" s="1006"/>
      <c r="G5" s="1006"/>
      <c r="H5" s="1006"/>
      <c r="I5" s="1007"/>
      <c r="J5" s="1007"/>
      <c r="K5" s="1007"/>
      <c r="L5" s="1007"/>
      <c r="M5" s="1007"/>
      <c r="N5" s="1007"/>
      <c r="O5" s="1007"/>
      <c r="P5" s="1007"/>
      <c r="Q5" s="1007"/>
      <c r="R5" s="1007"/>
      <c r="S5" s="1007"/>
      <c r="T5" s="1007"/>
      <c r="U5" s="1007"/>
      <c r="V5" s="1007"/>
      <c r="W5" s="1007"/>
      <c r="X5" s="1006"/>
      <c r="Y5" s="1007"/>
      <c r="Z5" s="1006"/>
      <c r="AA5" s="1007"/>
      <c r="AB5" s="1006"/>
      <c r="AC5" s="1007"/>
      <c r="AD5" s="1006"/>
      <c r="AE5" s="1007"/>
      <c r="AF5" s="1006"/>
      <c r="AG5" s="1007"/>
      <c r="AH5" s="1006"/>
      <c r="AI5" s="1007"/>
      <c r="AJ5" s="1007"/>
      <c r="AK5" s="1007"/>
      <c r="AL5" s="1006"/>
      <c r="AM5" s="1007"/>
      <c r="AN5" s="1006"/>
      <c r="AO5" s="536"/>
      <c r="AP5" s="536"/>
      <c r="AQ5" s="536"/>
      <c r="AR5" s="536"/>
      <c r="AS5" s="536"/>
      <c r="AT5" s="537"/>
      <c r="AU5" s="536"/>
      <c r="AV5" s="536"/>
      <c r="AW5" s="536"/>
      <c r="AX5" s="537"/>
      <c r="AY5" s="536"/>
      <c r="AZ5" s="537"/>
      <c r="BA5" s="536"/>
      <c r="BB5" s="663"/>
      <c r="BC5" s="350"/>
      <c r="BD5" s="538" t="s">
        <v>297</v>
      </c>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row>
    <row r="6" spans="1:105" s="657" customFormat="1" ht="30.75" customHeight="1" x14ac:dyDescent="0.2">
      <c r="A6" s="584"/>
      <c r="B6" s="308"/>
      <c r="F6" s="731" t="s">
        <v>299</v>
      </c>
      <c r="G6" s="732"/>
      <c r="H6" s="732"/>
      <c r="I6" s="732"/>
      <c r="J6" s="732"/>
      <c r="K6" s="732"/>
      <c r="L6" s="732"/>
      <c r="M6" s="732"/>
      <c r="N6" s="732"/>
      <c r="O6" s="732"/>
      <c r="P6" s="732"/>
      <c r="Q6" s="732"/>
      <c r="R6" s="732"/>
      <c r="S6" s="732"/>
      <c r="T6" s="732"/>
      <c r="U6" s="732"/>
      <c r="V6" s="732"/>
      <c r="W6" s="732"/>
      <c r="X6" s="732"/>
      <c r="Y6" s="732"/>
      <c r="Z6" s="732"/>
      <c r="AA6" s="732"/>
      <c r="AB6" s="732"/>
      <c r="AC6" s="732"/>
      <c r="AD6" s="732"/>
      <c r="AE6" s="732"/>
      <c r="AF6" s="732"/>
      <c r="AG6" s="732"/>
      <c r="AH6" s="732"/>
      <c r="AI6" s="732"/>
      <c r="AJ6" s="541"/>
      <c r="AK6" s="542"/>
      <c r="AL6" s="541"/>
      <c r="AM6" s="434"/>
      <c r="AN6" s="541"/>
      <c r="AO6" s="543"/>
      <c r="AP6" s="543"/>
      <c r="AQ6" s="543"/>
      <c r="AR6" s="543"/>
      <c r="AS6" s="543"/>
      <c r="AT6" s="871"/>
      <c r="AV6" s="543"/>
      <c r="AW6" s="543"/>
      <c r="AX6" s="871"/>
      <c r="AZ6" s="871"/>
      <c r="BA6" s="733"/>
      <c r="BB6" s="871"/>
      <c r="BC6" s="350"/>
      <c r="BD6" s="544" t="s">
        <v>624</v>
      </c>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row>
    <row r="7" spans="1:105" ht="22.5" customHeight="1" x14ac:dyDescent="0.2">
      <c r="B7" s="308">
        <v>2</v>
      </c>
      <c r="C7" s="365" t="s">
        <v>307</v>
      </c>
      <c r="D7" s="365" t="s">
        <v>308</v>
      </c>
      <c r="E7" s="365" t="s">
        <v>309</v>
      </c>
      <c r="F7" s="367">
        <v>1990</v>
      </c>
      <c r="G7" s="368"/>
      <c r="H7" s="367">
        <v>1995</v>
      </c>
      <c r="I7" s="368"/>
      <c r="J7" s="367">
        <v>1996</v>
      </c>
      <c r="K7" s="368"/>
      <c r="L7" s="367">
        <v>1997</v>
      </c>
      <c r="M7" s="368"/>
      <c r="N7" s="367">
        <v>1998</v>
      </c>
      <c r="O7" s="368"/>
      <c r="P7" s="367">
        <v>1999</v>
      </c>
      <c r="Q7" s="368"/>
      <c r="R7" s="367">
        <v>2000</v>
      </c>
      <c r="S7" s="368"/>
      <c r="T7" s="367">
        <v>2001</v>
      </c>
      <c r="U7" s="369"/>
      <c r="V7" s="367">
        <v>2002</v>
      </c>
      <c r="W7" s="369"/>
      <c r="X7" s="367">
        <v>2003</v>
      </c>
      <c r="Y7" s="369"/>
      <c r="Z7" s="367">
        <v>2004</v>
      </c>
      <c r="AA7" s="369"/>
      <c r="AB7" s="367">
        <v>2005</v>
      </c>
      <c r="AC7" s="369"/>
      <c r="AD7" s="367">
        <v>2006</v>
      </c>
      <c r="AE7" s="369"/>
      <c r="AF7" s="367">
        <v>2007</v>
      </c>
      <c r="AG7" s="369"/>
      <c r="AH7" s="367">
        <v>2008</v>
      </c>
      <c r="AI7" s="370"/>
      <c r="AJ7" s="367">
        <v>2009</v>
      </c>
      <c r="AK7" s="370"/>
      <c r="AL7" s="367">
        <v>2010</v>
      </c>
      <c r="AM7" s="369"/>
      <c r="AN7" s="367">
        <v>2011</v>
      </c>
      <c r="AO7" s="369"/>
      <c r="AP7" s="367">
        <v>2012</v>
      </c>
      <c r="AQ7" s="369"/>
      <c r="AR7" s="367">
        <v>2013</v>
      </c>
      <c r="AS7" s="369"/>
      <c r="AT7" s="367">
        <v>2014</v>
      </c>
      <c r="AU7" s="369"/>
      <c r="AV7" s="367">
        <v>2015</v>
      </c>
      <c r="AW7" s="369"/>
      <c r="AX7" s="367">
        <v>2016</v>
      </c>
      <c r="AY7" s="369"/>
      <c r="AZ7" s="367">
        <v>2017</v>
      </c>
      <c r="BA7" s="369"/>
      <c r="BD7" s="365" t="s">
        <v>310</v>
      </c>
      <c r="BE7" s="365" t="s">
        <v>311</v>
      </c>
      <c r="BF7" s="365" t="s">
        <v>312</v>
      </c>
      <c r="BG7" s="364">
        <v>1990</v>
      </c>
      <c r="BH7" s="364"/>
      <c r="BI7" s="365">
        <v>1995</v>
      </c>
      <c r="BJ7" s="734"/>
      <c r="BK7" s="734">
        <v>1996</v>
      </c>
      <c r="BL7" s="734"/>
      <c r="BM7" s="365">
        <v>1997</v>
      </c>
      <c r="BN7" s="365"/>
      <c r="BO7" s="365">
        <v>1998</v>
      </c>
      <c r="BP7" s="734"/>
      <c r="BQ7" s="734">
        <v>1999</v>
      </c>
      <c r="BR7" s="734"/>
      <c r="BS7" s="365">
        <v>2000</v>
      </c>
      <c r="BT7" s="365"/>
      <c r="BU7" s="365">
        <v>2001</v>
      </c>
      <c r="BV7" s="365"/>
      <c r="BW7" s="365">
        <v>2002</v>
      </c>
      <c r="BX7" s="365"/>
      <c r="BY7" s="365">
        <v>2003</v>
      </c>
      <c r="BZ7" s="365"/>
      <c r="CA7" s="365">
        <v>2004</v>
      </c>
      <c r="CB7" s="365"/>
      <c r="CC7" s="365">
        <v>2005</v>
      </c>
      <c r="CD7" s="365"/>
      <c r="CE7" s="365">
        <v>2006</v>
      </c>
      <c r="CF7" s="365"/>
      <c r="CG7" s="365">
        <v>2007</v>
      </c>
      <c r="CH7" s="365"/>
      <c r="CI7" s="365">
        <v>2008</v>
      </c>
      <c r="CJ7" s="365"/>
      <c r="CK7" s="365">
        <v>2009</v>
      </c>
      <c r="CL7" s="365"/>
      <c r="CM7" s="365">
        <v>2010</v>
      </c>
      <c r="CN7" s="365"/>
      <c r="CO7" s="365">
        <v>2011</v>
      </c>
      <c r="CP7" s="365"/>
      <c r="CQ7" s="365">
        <v>2012</v>
      </c>
      <c r="CR7" s="365"/>
      <c r="CS7" s="365">
        <v>2013</v>
      </c>
      <c r="CT7" s="365"/>
      <c r="CU7" s="365">
        <v>2014</v>
      </c>
      <c r="CV7" s="365"/>
      <c r="CW7" s="365">
        <v>2015</v>
      </c>
      <c r="CX7" s="365"/>
      <c r="CY7" s="365">
        <v>2016</v>
      </c>
      <c r="CZ7" s="365"/>
      <c r="DA7" s="365">
        <v>2017</v>
      </c>
    </row>
    <row r="8" spans="1:105" ht="18.95" customHeight="1" x14ac:dyDescent="0.2">
      <c r="B8" s="375">
        <v>84</v>
      </c>
      <c r="C8" s="558">
        <v>1</v>
      </c>
      <c r="D8" s="403" t="s">
        <v>246</v>
      </c>
      <c r="E8" s="553" t="s">
        <v>664</v>
      </c>
      <c r="F8" s="405"/>
      <c r="G8" s="404"/>
      <c r="H8" s="405"/>
      <c r="I8" s="404"/>
      <c r="J8" s="405"/>
      <c r="K8" s="404"/>
      <c r="L8" s="405"/>
      <c r="M8" s="404"/>
      <c r="N8" s="405"/>
      <c r="O8" s="404"/>
      <c r="P8" s="405"/>
      <c r="Q8" s="404"/>
      <c r="R8" s="405"/>
      <c r="S8" s="404"/>
      <c r="T8" s="405"/>
      <c r="U8" s="404"/>
      <c r="V8" s="405"/>
      <c r="W8" s="404"/>
      <c r="X8" s="405"/>
      <c r="Y8" s="404"/>
      <c r="Z8" s="405"/>
      <c r="AA8" s="404"/>
      <c r="AB8" s="405"/>
      <c r="AC8" s="404"/>
      <c r="AD8" s="405"/>
      <c r="AE8" s="404"/>
      <c r="AF8" s="405"/>
      <c r="AG8" s="404"/>
      <c r="AH8" s="735">
        <v>316.4769287109375</v>
      </c>
      <c r="AI8" s="736"/>
      <c r="AJ8" s="735">
        <v>318.0701904296875</v>
      </c>
      <c r="AK8" s="736"/>
      <c r="AL8" s="735">
        <v>533.00439453125</v>
      </c>
      <c r="AM8" s="736"/>
      <c r="AN8" s="735">
        <v>540.29119873046875</v>
      </c>
      <c r="AO8" s="736"/>
      <c r="AP8" s="735">
        <v>544.302734375</v>
      </c>
      <c r="AQ8" s="736"/>
      <c r="AR8" s="735">
        <v>536.02154541015625</v>
      </c>
      <c r="AS8" s="736"/>
      <c r="AT8" s="735">
        <v>547.028076171875</v>
      </c>
      <c r="AU8" s="736"/>
      <c r="AV8" s="665">
        <v>1164.268798828125</v>
      </c>
      <c r="AW8" s="736"/>
      <c r="AX8" s="876">
        <f>AX9+AX11+AX15+AX16</f>
        <v>1609.693696235114</v>
      </c>
      <c r="AY8" s="736" t="s">
        <v>72</v>
      </c>
      <c r="AZ8" s="876">
        <f>AZ9+AZ11+AZ15+AZ16</f>
        <v>1646.4052738875841</v>
      </c>
      <c r="BA8" s="404" t="s">
        <v>72</v>
      </c>
      <c r="BD8" s="604">
        <v>1</v>
      </c>
      <c r="BE8" s="737" t="s">
        <v>665</v>
      </c>
      <c r="BF8" s="396" t="s">
        <v>666</v>
      </c>
      <c r="BG8" s="738" t="s">
        <v>320</v>
      </c>
      <c r="BH8" s="739"/>
      <c r="BI8" s="384" t="str">
        <f>IF(OR(ISBLANK(F8),ISBLANK(H8)),"N/A",IF(ABS((H8-F8)/F8)&gt;1,"&gt; 100%","ok"))</f>
        <v>N/A</v>
      </c>
      <c r="BJ8" s="384"/>
      <c r="BK8" s="384" t="str">
        <f t="shared" ref="BK8:BK27" si="0">IF(OR(ISBLANK(H8),ISBLANK(J8)),"N/A",IF(ABS((J8-H8)/H8)&gt;0.25,"&gt; 25%","ok"))</f>
        <v>N/A</v>
      </c>
      <c r="BL8" s="384"/>
      <c r="BM8" s="384" t="str">
        <f t="shared" ref="BM8:BM27" si="1">IF(OR(ISBLANK(J8),ISBLANK(L8)),"N/A",IF(ABS((L8-J8)/J8)&gt;0.25,"&gt; 25%","ok"))</f>
        <v>N/A</v>
      </c>
      <c r="BN8" s="384"/>
      <c r="BO8" s="384" t="str">
        <f t="shared" ref="BO8:BO27" si="2">IF(OR(ISBLANK(L8),ISBLANK(N8)),"N/A",IF(ABS((N8-L8)/L8)&gt;0.25,"&gt; 25%","ok"))</f>
        <v>N/A</v>
      </c>
      <c r="BP8" s="384"/>
      <c r="BQ8" s="384" t="str">
        <f t="shared" ref="BQ8:BQ26" si="3">IF(OR(ISBLANK(N8),ISBLANK(P8)),"N/A",IF(ABS((P8-N8)/N8)&gt;0.25,"&gt; 25%","ok"))</f>
        <v>N/A</v>
      </c>
      <c r="BR8" s="384"/>
      <c r="BS8" s="384" t="str">
        <f>IF(OR(ISBLANK(P8),ISBLANK(R8)),"N/A",IF(ABS((R8-P8)/P8)&gt;0.25,"&gt; 25%","ok"))</f>
        <v>N/A</v>
      </c>
      <c r="BT8" s="384"/>
      <c r="BU8" s="384" t="str">
        <f>IF(OR(ISBLANK(R8),ISBLANK(T8)),"N/A",IF(ABS((T8-R8)/R8)&gt;0.25,"&gt; 25%","ok"))</f>
        <v>N/A</v>
      </c>
      <c r="BV8" s="384"/>
      <c r="BW8" s="384" t="str">
        <f>IF(OR(ISBLANK(T8),ISBLANK(V8)),"N/A",IF(ABS((V8-T8)/T8)&gt;0.25,"&gt; 25%","ok"))</f>
        <v>N/A</v>
      </c>
      <c r="BX8" s="384"/>
      <c r="BY8" s="384" t="str">
        <f>IF(OR(ISBLANK(V8),ISBLANK(X8)),"N/A",IF(ABS((X8-V8)/V8)&gt;0.25,"&gt; 25%","ok"))</f>
        <v>N/A</v>
      </c>
      <c r="BZ8" s="384"/>
      <c r="CA8" s="384" t="str">
        <f>IF(OR(ISBLANK(X8),ISBLANK(Z8)),"N/A",IF(ABS((Z8-X8)/X8)&gt;0.25,"&gt; 25%","ok"))</f>
        <v>N/A</v>
      </c>
      <c r="CB8" s="384"/>
      <c r="CC8" s="384" t="str">
        <f>IF(OR(ISBLANK(Z8),ISBLANK(AB8)),"N/A",IF(ABS((AB8-Z8)/Z8)&gt;0.25,"&gt; 25%","ok"))</f>
        <v>N/A</v>
      </c>
      <c r="CD8" s="384"/>
      <c r="CE8" s="384" t="str">
        <f>IF(OR(ISBLANK(AB8),ISBLANK(AD8)),"N/A",IF(ABS((AD8-AB8)/AB8)&gt;0.25,"&gt; 25%","ok"))</f>
        <v>N/A</v>
      </c>
      <c r="CF8" s="384"/>
      <c r="CG8" s="384" t="str">
        <f>IF(OR(ISBLANK(AD8),ISBLANK(AF8)),"N/A",IF(ABS((AF8-AD8)/AD8)&gt;0.25,"&gt; 25%","ok"))</f>
        <v>N/A</v>
      </c>
      <c r="CH8" s="384"/>
      <c r="CI8" s="384" t="str">
        <f>IF(OR(ISBLANK(AF8),ISBLANK(AH8)),"N/A",IF(ABS((AH8-AF8)/AF8)&gt;0.25,"&gt; 25%","ok"))</f>
        <v>N/A</v>
      </c>
      <c r="CJ8" s="384"/>
      <c r="CK8" s="384" t="str">
        <f>IF(OR(ISBLANK(AH8),ISBLANK(AJ8)),"N/A",IF(ABS((AJ8-AH8)/AH8)&gt;0.25,"&gt; 25%","ok"))</f>
        <v>ok</v>
      </c>
      <c r="CL8" s="384"/>
      <c r="CM8" s="384" t="str">
        <f>IF(OR(ISBLANK(AJ8),ISBLANK(AL8)),"N/A",IF(ABS((AL8-AJ8)/AJ8)&gt;0.25,"&gt; 25%","ok"))</f>
        <v>&gt; 25%</v>
      </c>
      <c r="CN8" s="384"/>
      <c r="CO8" s="384" t="str">
        <f>IF(OR(ISBLANK(AL8),ISBLANK(AN8)),"N/A",IF(ABS((AN8-AL8)/AL8)&gt;0.25,"&gt; 25%","ok"))</f>
        <v>ok</v>
      </c>
      <c r="CP8" s="384"/>
      <c r="CQ8" s="384" t="str">
        <f>IF(OR(ISBLANK(AN8),ISBLANK(AP8)),"N/A",IF(ABS((AP8-AN8)/AN8)&gt;0.25,"&gt; 25%","ok"))</f>
        <v>ok</v>
      </c>
      <c r="CR8" s="384"/>
      <c r="CS8" s="384" t="str">
        <f>IF(OR(ISBLANK(AP8),ISBLANK(AR8)),"N/A",IF(ABS((AR8-AP8)/AP8)&gt;0.25,"&gt; 25%","ok"))</f>
        <v>ok</v>
      </c>
      <c r="CT8" s="384"/>
      <c r="CU8" s="384" t="str">
        <f>IF(OR(ISBLANK(AR8),ISBLANK(AT8)),"N/A",IF(ABS((AT8-AR8)/AR8)&gt;0.25,"&gt; 25%","ok"))</f>
        <v>ok</v>
      </c>
      <c r="CV8" s="384"/>
      <c r="CW8" s="384" t="str">
        <f>IF(OR(ISBLANK(AT8),ISBLANK(AV8)),"N/A",IF(ABS((AV8-AT8)/AT8)&gt;0.25,"&gt; 25%","ok"))</f>
        <v>&gt; 25%</v>
      </c>
      <c r="CX8" s="384"/>
      <c r="CY8" s="384" t="str">
        <f>IF(OR(ISBLANK(AV8),ISBLANK(AX8)),"N/A",IF(ABS((AX8-AV8)/AV8)&gt;0.25,"&gt; 25%","ok"))</f>
        <v>&gt; 25%</v>
      </c>
      <c r="CZ8" s="384"/>
      <c r="DA8" s="384" t="str">
        <f>IF(OR(ISBLANK(AX8),ISBLANK(AZ8)),"N/A",IF(ABS((AZ8-AX8)/AX8)&gt;0.25,"&gt; 25%","ok"))</f>
        <v>ok</v>
      </c>
    </row>
    <row r="9" spans="1:105" ht="32.25" customHeight="1" x14ac:dyDescent="0.2">
      <c r="B9" s="740">
        <v>85</v>
      </c>
      <c r="C9" s="553">
        <v>2</v>
      </c>
      <c r="D9" s="741" t="s">
        <v>667</v>
      </c>
      <c r="E9" s="553" t="s">
        <v>664</v>
      </c>
      <c r="F9" s="405"/>
      <c r="G9" s="404"/>
      <c r="H9" s="405"/>
      <c r="I9" s="404"/>
      <c r="J9" s="405"/>
      <c r="K9" s="404"/>
      <c r="L9" s="405"/>
      <c r="M9" s="404"/>
      <c r="N9" s="405"/>
      <c r="O9" s="404"/>
      <c r="P9" s="405"/>
      <c r="Q9" s="404"/>
      <c r="R9" s="405"/>
      <c r="S9" s="404"/>
      <c r="T9" s="405"/>
      <c r="U9" s="404"/>
      <c r="V9" s="405"/>
      <c r="W9" s="404"/>
      <c r="X9" s="405"/>
      <c r="Y9" s="404"/>
      <c r="Z9" s="405"/>
      <c r="AA9" s="404"/>
      <c r="AB9" s="405"/>
      <c r="AC9" s="404"/>
      <c r="AD9" s="405"/>
      <c r="AE9" s="404"/>
      <c r="AF9" s="405"/>
      <c r="AG9" s="404"/>
      <c r="AH9" s="735"/>
      <c r="AI9" s="736"/>
      <c r="AJ9" s="735"/>
      <c r="AK9" s="736"/>
      <c r="AL9" s="735"/>
      <c r="AM9" s="736"/>
      <c r="AN9" s="735"/>
      <c r="AO9" s="736"/>
      <c r="AP9" s="735"/>
      <c r="AQ9" s="736"/>
      <c r="AR9" s="735"/>
      <c r="AS9" s="736"/>
      <c r="AT9" s="735"/>
      <c r="AU9" s="736"/>
      <c r="AV9" s="665">
        <v>243.39999389648401</v>
      </c>
      <c r="AW9" s="736"/>
      <c r="AX9" s="877">
        <v>796.77886841588872</v>
      </c>
      <c r="AY9" s="736" t="s">
        <v>72</v>
      </c>
      <c r="AZ9" s="876">
        <v>815.16818896290533</v>
      </c>
      <c r="BA9" s="404" t="s">
        <v>72</v>
      </c>
      <c r="BD9" s="396">
        <v>2</v>
      </c>
      <c r="BE9" s="581" t="s">
        <v>668</v>
      </c>
      <c r="BF9" s="396" t="s">
        <v>666</v>
      </c>
      <c r="BG9" s="739" t="s">
        <v>320</v>
      </c>
      <c r="BH9" s="742"/>
      <c r="BI9" s="384" t="str">
        <f>IF(OR(ISBLANK(F9),ISBLANK(H9)),"N/A",IF(ABS((H9-F9)/F9)&gt;1,"&gt; 100%","ok"))</f>
        <v>N/A</v>
      </c>
      <c r="BJ9" s="743"/>
      <c r="BK9" s="384" t="str">
        <f>IF(OR(ISBLANK(H9),ISBLANK(J9)),"N/A",IF(ABS((J9-H9)/H9)&gt;0.25,"&gt; 25%","ok"))</f>
        <v>N/A</v>
      </c>
      <c r="BL9" s="742"/>
      <c r="BM9" s="384" t="str">
        <f t="shared" si="1"/>
        <v>N/A</v>
      </c>
      <c r="BN9" s="742"/>
      <c r="BO9" s="384" t="str">
        <f t="shared" si="2"/>
        <v>N/A</v>
      </c>
      <c r="BP9" s="742"/>
      <c r="BQ9" s="384" t="str">
        <f t="shared" si="3"/>
        <v>N/A</v>
      </c>
      <c r="BR9" s="742"/>
      <c r="BS9" s="384" t="str">
        <f t="shared" ref="BS9:BS17" si="4">IF(OR(ISBLANK(P9),ISBLANK(R9)),"N/A",IF(ABS((R9-P9)/P9)&gt;0.25,"&gt; 25%","ok"))</f>
        <v>N/A</v>
      </c>
      <c r="BT9" s="742"/>
      <c r="BU9" s="384" t="str">
        <f t="shared" ref="BU9:BU17" si="5">IF(OR(ISBLANK(R9),ISBLANK(T9)),"N/A",IF(ABS((T9-R9)/R9)&gt;0.25,"&gt; 25%","ok"))</f>
        <v>N/A</v>
      </c>
      <c r="BV9" s="743"/>
      <c r="BW9" s="384" t="str">
        <f t="shared" ref="BW9:BW17" si="6">IF(OR(ISBLANK(T9),ISBLANK(V9)),"N/A",IF(ABS((V9-T9)/T9)&gt;0.25,"&gt; 25%","ok"))</f>
        <v>N/A</v>
      </c>
      <c r="BX9" s="396"/>
      <c r="BY9" s="384" t="str">
        <f t="shared" ref="BY9:BY17" si="7">IF(OR(ISBLANK(V9),ISBLANK(X9)),"N/A",IF(ABS((X9-V9)/V9)&gt;0.25,"&gt; 25%","ok"))</f>
        <v>N/A</v>
      </c>
      <c r="BZ9" s="739"/>
      <c r="CA9" s="384" t="str">
        <f t="shared" ref="CA9:CA17" si="8">IF(OR(ISBLANK(X9),ISBLANK(Z9)),"N/A",IF(ABS((Z9-X9)/X9)&gt;0.25,"&gt; 25%","ok"))</f>
        <v>N/A</v>
      </c>
      <c r="CB9" s="743"/>
      <c r="CC9" s="384" t="str">
        <f t="shared" ref="CC9:CC17" si="9">IF(OR(ISBLANK(Z9),ISBLANK(AB9)),"N/A",IF(ABS((AB9-Z9)/Z9)&gt;0.25,"&gt; 25%","ok"))</f>
        <v>N/A</v>
      </c>
      <c r="CD9" s="396"/>
      <c r="CE9" s="384" t="str">
        <f t="shared" ref="CE9:CE17" si="10">IF(OR(ISBLANK(AB9),ISBLANK(AD9)),"N/A",IF(ABS((AD9-AB9)/AB9)&gt;0.25,"&gt; 25%","ok"))</f>
        <v>N/A</v>
      </c>
      <c r="CF9" s="742"/>
      <c r="CG9" s="384" t="str">
        <f t="shared" ref="CG9:CG17" si="11">IF(OR(ISBLANK(AD9),ISBLANK(AF9)),"N/A",IF(ABS((AF9-AD9)/AD9)&gt;0.25,"&gt; 25%","ok"))</f>
        <v>N/A</v>
      </c>
      <c r="CH9" s="743"/>
      <c r="CI9" s="384" t="str">
        <f t="shared" ref="CI9:CI17" si="12">IF(OR(ISBLANK(AF9),ISBLANK(AH9)),"N/A",IF(ABS((AH9-AF9)/AF9)&gt;0.25,"&gt; 25%","ok"))</f>
        <v>N/A</v>
      </c>
      <c r="CJ9" s="739"/>
      <c r="CK9" s="384" t="str">
        <f t="shared" ref="CK9:CK17" si="13">IF(OR(ISBLANK(AH9),ISBLANK(AJ9)),"N/A",IF(ABS((AJ9-AH9)/AH9)&gt;0.25,"&gt; 25%","ok"))</f>
        <v>N/A</v>
      </c>
      <c r="CL9" s="743"/>
      <c r="CM9" s="384" t="str">
        <f t="shared" ref="CM9:CM17" si="14">IF(OR(ISBLANK(AJ9),ISBLANK(AL9)),"N/A",IF(ABS((AL9-AJ9)/AJ9)&gt;0.25,"&gt; 25%","ok"))</f>
        <v>N/A</v>
      </c>
      <c r="CN9" s="396"/>
      <c r="CO9" s="384" t="str">
        <f t="shared" ref="CO9:CO17" si="15">IF(OR(ISBLANK(AL9),ISBLANK(AN9)),"N/A",IF(ABS((AN9-AL9)/AL9)&gt;0.25,"&gt; 25%","ok"))</f>
        <v>N/A</v>
      </c>
      <c r="CP9" s="396"/>
      <c r="CQ9" s="384" t="str">
        <f t="shared" ref="CQ9:CQ17" si="16">IF(OR(ISBLANK(AN9),ISBLANK(AP9)),"N/A",IF(ABS((AP9-AN9)/AN9)&gt;0.25,"&gt; 25%","ok"))</f>
        <v>N/A</v>
      </c>
      <c r="CR9" s="396"/>
      <c r="CS9" s="384" t="str">
        <f t="shared" ref="CS9:CS17" si="17">IF(OR(ISBLANK(AP9),ISBLANK(AR9)),"N/A",IF(ABS((AR9-AP9)/AP9)&gt;0.25,"&gt; 25%","ok"))</f>
        <v>N/A</v>
      </c>
      <c r="CT9" s="739"/>
      <c r="CU9" s="384" t="str">
        <f t="shared" ref="CU9:CU17" si="18">IF(OR(ISBLANK(AR9),ISBLANK(AT9)),"N/A",IF(ABS((AT9-AR9)/AR9)&gt;0.25,"&gt; 25%","ok"))</f>
        <v>N/A</v>
      </c>
      <c r="CV9" s="396"/>
      <c r="CW9" s="384" t="str">
        <f t="shared" ref="CW9:CW17" si="19">IF(OR(ISBLANK(AT9),ISBLANK(AV9)),"N/A",IF(ABS((AV9-AT9)/AT9)&gt;0.25,"&gt; 25%","ok"))</f>
        <v>N/A</v>
      </c>
      <c r="CX9" s="739"/>
      <c r="CY9" s="384" t="str">
        <f t="shared" ref="CY9:CY17" si="20">IF(OR(ISBLANK(AV9),ISBLANK(AX9)),"N/A",IF(ABS((AX9-AV9)/AV9)&gt;0.25,"&gt; 25%","ok"))</f>
        <v>&gt; 25%</v>
      </c>
      <c r="CZ9" s="396"/>
      <c r="DA9" s="384" t="str">
        <f t="shared" ref="DA9:DA27" si="21">IF(OR(ISBLANK(AX9),ISBLANK(AZ9)),"N/A",IF(ABS((AZ9-AX9)/AX9)&gt;0.25,"&gt; 25%","ok"))</f>
        <v>ok</v>
      </c>
    </row>
    <row r="10" spans="1:105" ht="32.25" customHeight="1" x14ac:dyDescent="0.2">
      <c r="B10" s="744">
        <v>140</v>
      </c>
      <c r="C10" s="553">
        <v>3</v>
      </c>
      <c r="D10" s="401" t="s">
        <v>669</v>
      </c>
      <c r="E10" s="553" t="s">
        <v>664</v>
      </c>
      <c r="F10" s="405"/>
      <c r="G10" s="404"/>
      <c r="H10" s="405"/>
      <c r="I10" s="404"/>
      <c r="J10" s="405"/>
      <c r="K10" s="404"/>
      <c r="L10" s="405"/>
      <c r="M10" s="404"/>
      <c r="N10" s="405"/>
      <c r="O10" s="404"/>
      <c r="P10" s="405"/>
      <c r="Q10" s="404"/>
      <c r="R10" s="405"/>
      <c r="S10" s="404"/>
      <c r="T10" s="405"/>
      <c r="U10" s="404"/>
      <c r="V10" s="405"/>
      <c r="W10" s="404"/>
      <c r="X10" s="405"/>
      <c r="Y10" s="404"/>
      <c r="Z10" s="405"/>
      <c r="AA10" s="404"/>
      <c r="AB10" s="405"/>
      <c r="AC10" s="404"/>
      <c r="AD10" s="405"/>
      <c r="AE10" s="404"/>
      <c r="AF10" s="405"/>
      <c r="AG10" s="404"/>
      <c r="AH10" s="735"/>
      <c r="AI10" s="736"/>
      <c r="AJ10" s="735"/>
      <c r="AK10" s="736"/>
      <c r="AL10" s="735"/>
      <c r="AM10" s="736"/>
      <c r="AN10" s="735"/>
      <c r="AO10" s="736"/>
      <c r="AP10" s="735"/>
      <c r="AQ10" s="736"/>
      <c r="AR10" s="735"/>
      <c r="AS10" s="736"/>
      <c r="AT10" s="735"/>
      <c r="AU10" s="736"/>
      <c r="AV10" s="665"/>
      <c r="AW10" s="736"/>
      <c r="AX10" s="665"/>
      <c r="AY10" s="736"/>
      <c r="AZ10" s="665"/>
      <c r="BA10" s="404"/>
      <c r="BD10" s="396">
        <v>3</v>
      </c>
      <c r="BE10" s="581" t="s">
        <v>568</v>
      </c>
      <c r="BF10" s="396" t="s">
        <v>666</v>
      </c>
      <c r="BG10" s="739"/>
      <c r="BH10" s="742"/>
      <c r="BI10" s="384" t="str">
        <f>IF(OR(ISBLANK(F10),ISBLANK(H10)),"N/A",IF(ABS((H10-F10)/F10)&gt;1,"&gt; 100%","ok"))</f>
        <v>N/A</v>
      </c>
      <c r="BJ10" s="743"/>
      <c r="BK10" s="384" t="str">
        <f>IF(OR(ISBLANK(H10),ISBLANK(J10)),"N/A",IF(ABS((J10-H10)/H10)&gt;0.25,"&gt; 25%","ok"))</f>
        <v>N/A</v>
      </c>
      <c r="BL10" s="742"/>
      <c r="BM10" s="384" t="str">
        <f>IF(OR(ISBLANK(J10),ISBLANK(L10)),"N/A",IF(ABS((L10-J10)/J10)&gt;0.25,"&gt; 25%","ok"))</f>
        <v>N/A</v>
      </c>
      <c r="BN10" s="742"/>
      <c r="BO10" s="384" t="str">
        <f>IF(OR(ISBLANK(L10),ISBLANK(N10)),"N/A",IF(ABS((N10-L10)/L10)&gt;0.25,"&gt; 25%","ok"))</f>
        <v>N/A</v>
      </c>
      <c r="BP10" s="742"/>
      <c r="BQ10" s="384" t="str">
        <f>IF(OR(ISBLANK(N10),ISBLANK(P10)),"N/A",IF(ABS((P10-N10)/N10)&gt;0.25,"&gt; 25%","ok"))</f>
        <v>N/A</v>
      </c>
      <c r="BR10" s="742"/>
      <c r="BS10" s="384" t="str">
        <f>IF(OR(ISBLANK(P10),ISBLANK(R10)),"N/A",IF(ABS((R10-P10)/P10)&gt;0.25,"&gt; 25%","ok"))</f>
        <v>N/A</v>
      </c>
      <c r="BT10" s="742"/>
      <c r="BU10" s="384" t="str">
        <f>IF(OR(ISBLANK(R10),ISBLANK(T10)),"N/A",IF(ABS((T10-R10)/R10)&gt;0.25,"&gt; 25%","ok"))</f>
        <v>N/A</v>
      </c>
      <c r="BV10" s="743"/>
      <c r="BW10" s="384" t="str">
        <f>IF(OR(ISBLANK(T10),ISBLANK(V10)),"N/A",IF(ABS((V10-T10)/T10)&gt;0.25,"&gt; 25%","ok"))</f>
        <v>N/A</v>
      </c>
      <c r="BX10" s="396"/>
      <c r="BY10" s="384" t="str">
        <f>IF(OR(ISBLANK(V10),ISBLANK(X10)),"N/A",IF(ABS((X10-V10)/V10)&gt;0.25,"&gt; 25%","ok"))</f>
        <v>N/A</v>
      </c>
      <c r="BZ10" s="739"/>
      <c r="CA10" s="384" t="str">
        <f>IF(OR(ISBLANK(X10),ISBLANK(Z10)),"N/A",IF(ABS((Z10-X10)/X10)&gt;0.25,"&gt; 25%","ok"))</f>
        <v>N/A</v>
      </c>
      <c r="CB10" s="743"/>
      <c r="CC10" s="384" t="str">
        <f>IF(OR(ISBLANK(Z10),ISBLANK(AB10)),"N/A",IF(ABS((AB10-Z10)/Z10)&gt;0.25,"&gt; 25%","ok"))</f>
        <v>N/A</v>
      </c>
      <c r="CD10" s="396"/>
      <c r="CE10" s="384" t="str">
        <f>IF(OR(ISBLANK(AB10),ISBLANK(AD10)),"N/A",IF(ABS((AD10-AB10)/AB10)&gt;0.25,"&gt; 25%","ok"))</f>
        <v>N/A</v>
      </c>
      <c r="CF10" s="742"/>
      <c r="CG10" s="384" t="str">
        <f>IF(OR(ISBLANK(AD10),ISBLANK(AF10)),"N/A",IF(ABS((AF10-AD10)/AD10)&gt;0.25,"&gt; 25%","ok"))</f>
        <v>N/A</v>
      </c>
      <c r="CH10" s="743"/>
      <c r="CI10" s="384" t="str">
        <f>IF(OR(ISBLANK(AF10),ISBLANK(AH10)),"N/A",IF(ABS((AH10-AF10)/AF10)&gt;0.25,"&gt; 25%","ok"))</f>
        <v>N/A</v>
      </c>
      <c r="CJ10" s="739"/>
      <c r="CK10" s="384" t="str">
        <f>IF(OR(ISBLANK(AH10),ISBLANK(AJ10)),"N/A",IF(ABS((AJ10-AH10)/AH10)&gt;0.25,"&gt; 25%","ok"))</f>
        <v>N/A</v>
      </c>
      <c r="CL10" s="743"/>
      <c r="CM10" s="384" t="str">
        <f>IF(OR(ISBLANK(AJ10),ISBLANK(AL10)),"N/A",IF(ABS((AL10-AJ10)/AJ10)&gt;0.25,"&gt; 25%","ok"))</f>
        <v>N/A</v>
      </c>
      <c r="CN10" s="396"/>
      <c r="CO10" s="384" t="str">
        <f>IF(OR(ISBLANK(AL10),ISBLANK(AN10)),"N/A",IF(ABS((AN10-AL10)/AL10)&gt;0.25,"&gt; 25%","ok"))</f>
        <v>N/A</v>
      </c>
      <c r="CP10" s="396"/>
      <c r="CQ10" s="384" t="str">
        <f>IF(OR(ISBLANK(AN10),ISBLANK(AP10)),"N/A",IF(ABS((AP10-AN10)/AN10)&gt;0.25,"&gt; 25%","ok"))</f>
        <v>N/A</v>
      </c>
      <c r="CR10" s="396"/>
      <c r="CS10" s="384" t="str">
        <f>IF(OR(ISBLANK(AP10),ISBLANK(AR10)),"N/A",IF(ABS((AR10-AP10)/AP10)&gt;0.25,"&gt; 25%","ok"))</f>
        <v>N/A</v>
      </c>
      <c r="CT10" s="739"/>
      <c r="CU10" s="384" t="str">
        <f>IF(OR(ISBLANK(AR10),ISBLANK(AT10)),"N/A",IF(ABS((AT10-AR10)/AR10)&gt;0.25,"&gt; 25%","ok"))</f>
        <v>N/A</v>
      </c>
      <c r="CV10" s="396"/>
      <c r="CW10" s="384" t="str">
        <f>IF(OR(ISBLANK(AT10),ISBLANK(AV10)),"N/A",IF(ABS((AV10-AT10)/AT10)&gt;0.25,"&gt; 25%","ok"))</f>
        <v>N/A</v>
      </c>
      <c r="CX10" s="739"/>
      <c r="CY10" s="384" t="str">
        <f>IF(OR(ISBLANK(AV10),ISBLANK(AX10)),"N/A",IF(ABS((AX10-AV10)/AV10)&gt;0.25,"&gt; 25%","ok"))</f>
        <v>N/A</v>
      </c>
      <c r="CZ10" s="396"/>
      <c r="DA10" s="384" t="str">
        <f>IF(OR(ISBLANK(AX10),ISBLANK(AZ10)),"N/A",IF(ABS((AZ10-AX10)/AX10)&gt;0.25,"&gt; 25%","ok"))</f>
        <v>N/A</v>
      </c>
    </row>
    <row r="11" spans="1:105" ht="18.95" customHeight="1" x14ac:dyDescent="0.2">
      <c r="B11" s="375">
        <v>155</v>
      </c>
      <c r="C11" s="553">
        <v>4</v>
      </c>
      <c r="D11" s="401" t="s">
        <v>670</v>
      </c>
      <c r="E11" s="553" t="s">
        <v>664</v>
      </c>
      <c r="F11" s="405"/>
      <c r="G11" s="404"/>
      <c r="H11" s="405"/>
      <c r="I11" s="404"/>
      <c r="J11" s="405"/>
      <c r="K11" s="404"/>
      <c r="L11" s="405"/>
      <c r="M11" s="404"/>
      <c r="N11" s="405"/>
      <c r="O11" s="404"/>
      <c r="P11" s="405"/>
      <c r="Q11" s="404"/>
      <c r="R11" s="405"/>
      <c r="S11" s="404"/>
      <c r="T11" s="405"/>
      <c r="U11" s="404"/>
      <c r="V11" s="405"/>
      <c r="W11" s="404"/>
      <c r="X11" s="405"/>
      <c r="Y11" s="404"/>
      <c r="Z11" s="405"/>
      <c r="AA11" s="404"/>
      <c r="AB11" s="405"/>
      <c r="AC11" s="404"/>
      <c r="AD11" s="405"/>
      <c r="AE11" s="404"/>
      <c r="AF11" s="405"/>
      <c r="AG11" s="404"/>
      <c r="AH11" s="735"/>
      <c r="AI11" s="736"/>
      <c r="AJ11" s="735"/>
      <c r="AK11" s="736"/>
      <c r="AL11" s="735"/>
      <c r="AM11" s="736"/>
      <c r="AN11" s="735"/>
      <c r="AO11" s="736"/>
      <c r="AP11" s="735"/>
      <c r="AQ11" s="736"/>
      <c r="AR11" s="735">
        <v>82.462890625</v>
      </c>
      <c r="AS11" s="736"/>
      <c r="AT11" s="735">
        <v>82.550033569335938</v>
      </c>
      <c r="AU11" s="736"/>
      <c r="AV11" s="665">
        <v>304</v>
      </c>
      <c r="AW11" s="736"/>
      <c r="AX11" s="877">
        <f>80630.7124139999/365</f>
        <v>220.90606140821893</v>
      </c>
      <c r="AY11" s="736" t="s">
        <v>72</v>
      </c>
      <c r="AZ11" s="876">
        <v>224.06851344328726</v>
      </c>
      <c r="BA11" s="404" t="s">
        <v>72</v>
      </c>
      <c r="BD11" s="396">
        <v>4</v>
      </c>
      <c r="BE11" s="581" t="s">
        <v>570</v>
      </c>
      <c r="BF11" s="396" t="s">
        <v>666</v>
      </c>
      <c r="BG11" s="739" t="s">
        <v>320</v>
      </c>
      <c r="BH11" s="742"/>
      <c r="BI11" s="384" t="str">
        <f t="shared" ref="BI11:BI27" si="22">IF(OR(ISBLANK(F11),ISBLANK(H11)),"N/A",IF(ABS((H11-F11)/F11)&gt;1,"&gt; 100%","ok"))</f>
        <v>N/A</v>
      </c>
      <c r="BJ11" s="743"/>
      <c r="BK11" s="384" t="str">
        <f t="shared" si="0"/>
        <v>N/A</v>
      </c>
      <c r="BL11" s="742"/>
      <c r="BM11" s="384" t="str">
        <f t="shared" si="1"/>
        <v>N/A</v>
      </c>
      <c r="BN11" s="742"/>
      <c r="BO11" s="384" t="str">
        <f t="shared" si="2"/>
        <v>N/A</v>
      </c>
      <c r="BP11" s="742"/>
      <c r="BQ11" s="384" t="str">
        <f t="shared" si="3"/>
        <v>N/A</v>
      </c>
      <c r="BR11" s="742"/>
      <c r="BS11" s="384" t="str">
        <f t="shared" si="4"/>
        <v>N/A</v>
      </c>
      <c r="BT11" s="742"/>
      <c r="BU11" s="384" t="str">
        <f t="shared" si="5"/>
        <v>N/A</v>
      </c>
      <c r="BV11" s="743"/>
      <c r="BW11" s="384" t="str">
        <f t="shared" si="6"/>
        <v>N/A</v>
      </c>
      <c r="BX11" s="396"/>
      <c r="BY11" s="384" t="str">
        <f t="shared" si="7"/>
        <v>N/A</v>
      </c>
      <c r="BZ11" s="739"/>
      <c r="CA11" s="384" t="str">
        <f t="shared" si="8"/>
        <v>N/A</v>
      </c>
      <c r="CB11" s="743"/>
      <c r="CC11" s="384" t="str">
        <f t="shared" si="9"/>
        <v>N/A</v>
      </c>
      <c r="CD11" s="396"/>
      <c r="CE11" s="384" t="str">
        <f t="shared" si="10"/>
        <v>N/A</v>
      </c>
      <c r="CF11" s="742"/>
      <c r="CG11" s="384" t="str">
        <f t="shared" si="11"/>
        <v>N/A</v>
      </c>
      <c r="CH11" s="743"/>
      <c r="CI11" s="384" t="str">
        <f t="shared" si="12"/>
        <v>N/A</v>
      </c>
      <c r="CJ11" s="739"/>
      <c r="CK11" s="384" t="str">
        <f t="shared" si="13"/>
        <v>N/A</v>
      </c>
      <c r="CL11" s="743"/>
      <c r="CM11" s="384" t="str">
        <f t="shared" si="14"/>
        <v>N/A</v>
      </c>
      <c r="CN11" s="396"/>
      <c r="CO11" s="384" t="str">
        <f t="shared" si="15"/>
        <v>N/A</v>
      </c>
      <c r="CP11" s="396"/>
      <c r="CQ11" s="384" t="str">
        <f t="shared" si="16"/>
        <v>N/A</v>
      </c>
      <c r="CR11" s="396"/>
      <c r="CS11" s="384" t="str">
        <f t="shared" si="17"/>
        <v>N/A</v>
      </c>
      <c r="CT11" s="739"/>
      <c r="CU11" s="384" t="str">
        <f t="shared" si="18"/>
        <v>ok</v>
      </c>
      <c r="CV11" s="396"/>
      <c r="CW11" s="384" t="str">
        <f t="shared" si="19"/>
        <v>&gt; 25%</v>
      </c>
      <c r="CX11" s="739"/>
      <c r="CY11" s="384" t="str">
        <f t="shared" si="20"/>
        <v>&gt; 25%</v>
      </c>
      <c r="CZ11" s="396"/>
      <c r="DA11" s="384" t="str">
        <f t="shared" si="21"/>
        <v>ok</v>
      </c>
    </row>
    <row r="12" spans="1:105" ht="22.35" customHeight="1" x14ac:dyDescent="0.2">
      <c r="B12" s="375">
        <v>142</v>
      </c>
      <c r="C12" s="553">
        <v>5</v>
      </c>
      <c r="D12" s="745" t="s">
        <v>671</v>
      </c>
      <c r="E12" s="553" t="s">
        <v>664</v>
      </c>
      <c r="F12" s="405"/>
      <c r="G12" s="404"/>
      <c r="H12" s="405"/>
      <c r="I12" s="404"/>
      <c r="J12" s="405"/>
      <c r="K12" s="404"/>
      <c r="L12" s="405"/>
      <c r="M12" s="404"/>
      <c r="N12" s="405"/>
      <c r="O12" s="404"/>
      <c r="P12" s="405"/>
      <c r="Q12" s="404"/>
      <c r="R12" s="405"/>
      <c r="S12" s="404"/>
      <c r="T12" s="405"/>
      <c r="U12" s="404"/>
      <c r="V12" s="405"/>
      <c r="W12" s="404"/>
      <c r="X12" s="405"/>
      <c r="Y12" s="404"/>
      <c r="Z12" s="405"/>
      <c r="AA12" s="404"/>
      <c r="AB12" s="405"/>
      <c r="AC12" s="404"/>
      <c r="AD12" s="405"/>
      <c r="AE12" s="404"/>
      <c r="AF12" s="405"/>
      <c r="AG12" s="404"/>
      <c r="AH12" s="735"/>
      <c r="AI12" s="736"/>
      <c r="AJ12" s="735"/>
      <c r="AK12" s="736"/>
      <c r="AL12" s="735"/>
      <c r="AM12" s="736"/>
      <c r="AN12" s="735"/>
      <c r="AO12" s="736"/>
      <c r="AP12" s="735"/>
      <c r="AQ12" s="736"/>
      <c r="AR12" s="735"/>
      <c r="AS12" s="736"/>
      <c r="AT12" s="735"/>
      <c r="AU12" s="736"/>
      <c r="AV12" s="665"/>
      <c r="AW12" s="736"/>
      <c r="AX12" s="665"/>
      <c r="AY12" s="736"/>
      <c r="AZ12" s="665"/>
      <c r="BA12" s="404"/>
      <c r="BD12" s="396">
        <v>5</v>
      </c>
      <c r="BE12" s="581" t="s">
        <v>638</v>
      </c>
      <c r="BF12" s="396" t="s">
        <v>666</v>
      </c>
      <c r="BG12" s="739"/>
      <c r="BH12" s="742"/>
      <c r="BI12" s="384" t="str">
        <f>IF(OR(ISBLANK(F12),ISBLANK(H12)),"N/A",IF(ABS((H12-F12)/F12)&gt;1,"&gt; 100%","ok"))</f>
        <v>N/A</v>
      </c>
      <c r="BJ12" s="743"/>
      <c r="BK12" s="384" t="str">
        <f>IF(OR(ISBLANK(H12),ISBLANK(J12)),"N/A",IF(ABS((J12-H12)/H12)&gt;0.25,"&gt; 25%","ok"))</f>
        <v>N/A</v>
      </c>
      <c r="BL12" s="742"/>
      <c r="BM12" s="384" t="str">
        <f>IF(OR(ISBLANK(J12),ISBLANK(L12)),"N/A",IF(ABS((L12-J12)/J12)&gt;0.25,"&gt; 25%","ok"))</f>
        <v>N/A</v>
      </c>
      <c r="BN12" s="742"/>
      <c r="BO12" s="384" t="str">
        <f>IF(OR(ISBLANK(L12),ISBLANK(N12)),"N/A",IF(ABS((N12-L12)/L12)&gt;0.25,"&gt; 25%","ok"))</f>
        <v>N/A</v>
      </c>
      <c r="BP12" s="742"/>
      <c r="BQ12" s="384" t="str">
        <f>IF(OR(ISBLANK(N12),ISBLANK(P12)),"N/A",IF(ABS((P12-N12)/N12)&gt;0.25,"&gt; 25%","ok"))</f>
        <v>N/A</v>
      </c>
      <c r="BR12" s="742"/>
      <c r="BS12" s="384" t="str">
        <f>IF(OR(ISBLANK(P12),ISBLANK(R12)),"N/A",IF(ABS((R12-P12)/P12)&gt;0.25,"&gt; 25%","ok"))</f>
        <v>N/A</v>
      </c>
      <c r="BT12" s="742"/>
      <c r="BU12" s="384" t="str">
        <f>IF(OR(ISBLANK(R12),ISBLANK(T12)),"N/A",IF(ABS((T12-R12)/R12)&gt;0.25,"&gt; 25%","ok"))</f>
        <v>N/A</v>
      </c>
      <c r="BV12" s="743"/>
      <c r="BW12" s="384" t="str">
        <f>IF(OR(ISBLANK(T12),ISBLANK(V12)),"N/A",IF(ABS((V12-T12)/T12)&gt;0.25,"&gt; 25%","ok"))</f>
        <v>N/A</v>
      </c>
      <c r="BX12" s="396"/>
      <c r="BY12" s="384" t="str">
        <f>IF(OR(ISBLANK(V12),ISBLANK(X12)),"N/A",IF(ABS((X12-V12)/V12)&gt;0.25,"&gt; 25%","ok"))</f>
        <v>N/A</v>
      </c>
      <c r="BZ12" s="739"/>
      <c r="CA12" s="384" t="str">
        <f>IF(OR(ISBLANK(X12),ISBLANK(Z12)),"N/A",IF(ABS((Z12-X12)/X12)&gt;0.25,"&gt; 25%","ok"))</f>
        <v>N/A</v>
      </c>
      <c r="CB12" s="743"/>
      <c r="CC12" s="384" t="str">
        <f>IF(OR(ISBLANK(Z12),ISBLANK(AB12)),"N/A",IF(ABS((AB12-Z12)/Z12)&gt;0.25,"&gt; 25%","ok"))</f>
        <v>N/A</v>
      </c>
      <c r="CD12" s="396"/>
      <c r="CE12" s="384" t="str">
        <f>IF(OR(ISBLANK(AB12),ISBLANK(AD12)),"N/A",IF(ABS((AD12-AB12)/AB12)&gt;0.25,"&gt; 25%","ok"))</f>
        <v>N/A</v>
      </c>
      <c r="CF12" s="742"/>
      <c r="CG12" s="384" t="str">
        <f>IF(OR(ISBLANK(AD12),ISBLANK(AF12)),"N/A",IF(ABS((AF12-AD12)/AD12)&gt;0.25,"&gt; 25%","ok"))</f>
        <v>N/A</v>
      </c>
      <c r="CH12" s="743"/>
      <c r="CI12" s="384" t="str">
        <f>IF(OR(ISBLANK(AF12),ISBLANK(AH12)),"N/A",IF(ABS((AH12-AF12)/AF12)&gt;0.25,"&gt; 25%","ok"))</f>
        <v>N/A</v>
      </c>
      <c r="CJ12" s="739"/>
      <c r="CK12" s="384" t="str">
        <f>IF(OR(ISBLANK(AH12),ISBLANK(AJ12)),"N/A",IF(ABS((AJ12-AH12)/AH12)&gt;0.25,"&gt; 25%","ok"))</f>
        <v>N/A</v>
      </c>
      <c r="CL12" s="743"/>
      <c r="CM12" s="384" t="str">
        <f>IF(OR(ISBLANK(AJ12),ISBLANK(AL12)),"N/A",IF(ABS((AL12-AJ12)/AJ12)&gt;0.25,"&gt; 25%","ok"))</f>
        <v>N/A</v>
      </c>
      <c r="CN12" s="396"/>
      <c r="CO12" s="384" t="str">
        <f>IF(OR(ISBLANK(AL12),ISBLANK(AN12)),"N/A",IF(ABS((AN12-AL12)/AL12)&gt;0.25,"&gt; 25%","ok"))</f>
        <v>N/A</v>
      </c>
      <c r="CP12" s="396"/>
      <c r="CQ12" s="384" t="str">
        <f>IF(OR(ISBLANK(AN12),ISBLANK(AP12)),"N/A",IF(ABS((AP12-AN12)/AN12)&gt;0.25,"&gt; 25%","ok"))</f>
        <v>N/A</v>
      </c>
      <c r="CR12" s="396"/>
      <c r="CS12" s="384" t="str">
        <f>IF(OR(ISBLANK(AP12),ISBLANK(AR12)),"N/A",IF(ABS((AR12-AP12)/AP12)&gt;0.25,"&gt; 25%","ok"))</f>
        <v>N/A</v>
      </c>
      <c r="CT12" s="739"/>
      <c r="CU12" s="384" t="str">
        <f>IF(OR(ISBLANK(AR12),ISBLANK(AT12)),"N/A",IF(ABS((AT12-AR12)/AR12)&gt;0.25,"&gt; 25%","ok"))</f>
        <v>N/A</v>
      </c>
      <c r="CV12" s="396"/>
      <c r="CW12" s="384" t="str">
        <f>IF(OR(ISBLANK(AT12),ISBLANK(AV12)),"N/A",IF(ABS((AV12-AT12)/AT12)&gt;0.25,"&gt; 25%","ok"))</f>
        <v>N/A</v>
      </c>
      <c r="CX12" s="739"/>
      <c r="CY12" s="384" t="str">
        <f>IF(OR(ISBLANK(AV12),ISBLANK(AX12)),"N/A",IF(ABS((AX12-AV12)/AV12)&gt;0.25,"&gt; 25%","ok"))</f>
        <v>N/A</v>
      </c>
      <c r="CZ12" s="396"/>
      <c r="DA12" s="384" t="str">
        <f>IF(OR(ISBLANK(AX12),ISBLANK(AZ12)),"N/A",IF(ABS((AZ12-AX12)/AX12)&gt;0.25,"&gt; 25%","ok"))</f>
        <v>N/A</v>
      </c>
    </row>
    <row r="13" spans="1:105" ht="23.1" customHeight="1" x14ac:dyDescent="0.2">
      <c r="B13" s="375">
        <v>156</v>
      </c>
      <c r="C13" s="553">
        <v>6</v>
      </c>
      <c r="D13" s="401" t="s">
        <v>672</v>
      </c>
      <c r="E13" s="553" t="s">
        <v>664</v>
      </c>
      <c r="F13" s="405"/>
      <c r="G13" s="404"/>
      <c r="H13" s="405"/>
      <c r="I13" s="404"/>
      <c r="J13" s="405"/>
      <c r="K13" s="404"/>
      <c r="L13" s="405"/>
      <c r="M13" s="404"/>
      <c r="N13" s="405"/>
      <c r="O13" s="404"/>
      <c r="P13" s="405"/>
      <c r="Q13" s="404"/>
      <c r="R13" s="405"/>
      <c r="S13" s="404"/>
      <c r="T13" s="405"/>
      <c r="U13" s="404"/>
      <c r="V13" s="405"/>
      <c r="W13" s="404"/>
      <c r="X13" s="405"/>
      <c r="Y13" s="404"/>
      <c r="Z13" s="405"/>
      <c r="AA13" s="404"/>
      <c r="AB13" s="405"/>
      <c r="AC13" s="404"/>
      <c r="AD13" s="405"/>
      <c r="AE13" s="404"/>
      <c r="AF13" s="405"/>
      <c r="AG13" s="404"/>
      <c r="AH13" s="735"/>
      <c r="AI13" s="736"/>
      <c r="AJ13" s="735"/>
      <c r="AK13" s="736"/>
      <c r="AL13" s="735"/>
      <c r="AM13" s="736"/>
      <c r="AN13" s="735"/>
      <c r="AO13" s="736"/>
      <c r="AP13" s="735"/>
      <c r="AQ13" s="736"/>
      <c r="AR13" s="735"/>
      <c r="AS13" s="736"/>
      <c r="AT13" s="735"/>
      <c r="AU13" s="736"/>
      <c r="AV13" s="665"/>
      <c r="AW13" s="736"/>
      <c r="AX13" s="665"/>
      <c r="AY13" s="736"/>
      <c r="AZ13" s="665"/>
      <c r="BA13" s="404"/>
      <c r="BD13" s="396">
        <v>6</v>
      </c>
      <c r="BE13" s="581" t="s">
        <v>673</v>
      </c>
      <c r="BF13" s="396" t="s">
        <v>666</v>
      </c>
      <c r="BG13" s="739" t="s">
        <v>320</v>
      </c>
      <c r="BH13" s="742"/>
      <c r="BI13" s="384" t="str">
        <f t="shared" si="22"/>
        <v>N/A</v>
      </c>
      <c r="BJ13" s="743"/>
      <c r="BK13" s="384" t="str">
        <f t="shared" si="0"/>
        <v>N/A</v>
      </c>
      <c r="BL13" s="742"/>
      <c r="BM13" s="384" t="str">
        <f t="shared" si="1"/>
        <v>N/A</v>
      </c>
      <c r="BN13" s="742"/>
      <c r="BO13" s="384" t="str">
        <f t="shared" si="2"/>
        <v>N/A</v>
      </c>
      <c r="BP13" s="742"/>
      <c r="BQ13" s="384" t="str">
        <f t="shared" si="3"/>
        <v>N/A</v>
      </c>
      <c r="BR13" s="742"/>
      <c r="BS13" s="384" t="str">
        <f t="shared" si="4"/>
        <v>N/A</v>
      </c>
      <c r="BT13" s="742"/>
      <c r="BU13" s="384" t="str">
        <f t="shared" si="5"/>
        <v>N/A</v>
      </c>
      <c r="BV13" s="743"/>
      <c r="BW13" s="384" t="str">
        <f t="shared" si="6"/>
        <v>N/A</v>
      </c>
      <c r="BX13" s="396"/>
      <c r="BY13" s="384" t="str">
        <f t="shared" si="7"/>
        <v>N/A</v>
      </c>
      <c r="BZ13" s="739"/>
      <c r="CA13" s="384" t="str">
        <f t="shared" si="8"/>
        <v>N/A</v>
      </c>
      <c r="CB13" s="743"/>
      <c r="CC13" s="384" t="str">
        <f t="shared" si="9"/>
        <v>N/A</v>
      </c>
      <c r="CD13" s="396"/>
      <c r="CE13" s="384" t="str">
        <f t="shared" si="10"/>
        <v>N/A</v>
      </c>
      <c r="CF13" s="742"/>
      <c r="CG13" s="384" t="str">
        <f t="shared" si="11"/>
        <v>N/A</v>
      </c>
      <c r="CH13" s="743"/>
      <c r="CI13" s="384" t="str">
        <f t="shared" si="12"/>
        <v>N/A</v>
      </c>
      <c r="CJ13" s="739"/>
      <c r="CK13" s="384" t="str">
        <f t="shared" si="13"/>
        <v>N/A</v>
      </c>
      <c r="CL13" s="743"/>
      <c r="CM13" s="384" t="str">
        <f t="shared" si="14"/>
        <v>N/A</v>
      </c>
      <c r="CN13" s="396"/>
      <c r="CO13" s="384" t="str">
        <f t="shared" si="15"/>
        <v>N/A</v>
      </c>
      <c r="CP13" s="396"/>
      <c r="CQ13" s="384" t="str">
        <f t="shared" si="16"/>
        <v>N/A</v>
      </c>
      <c r="CR13" s="396"/>
      <c r="CS13" s="384" t="str">
        <f t="shared" si="17"/>
        <v>N/A</v>
      </c>
      <c r="CT13" s="739"/>
      <c r="CU13" s="384" t="str">
        <f t="shared" si="18"/>
        <v>N/A</v>
      </c>
      <c r="CV13" s="396"/>
      <c r="CW13" s="384" t="str">
        <f t="shared" si="19"/>
        <v>N/A</v>
      </c>
      <c r="CX13" s="739"/>
      <c r="CY13" s="384" t="str">
        <f t="shared" si="20"/>
        <v>N/A</v>
      </c>
      <c r="CZ13" s="396"/>
      <c r="DA13" s="384" t="str">
        <f t="shared" si="21"/>
        <v>N/A</v>
      </c>
    </row>
    <row r="14" spans="1:105" ht="18.95" customHeight="1" x14ac:dyDescent="0.2">
      <c r="B14" s="375">
        <v>144</v>
      </c>
      <c r="C14" s="553">
        <v>7</v>
      </c>
      <c r="D14" s="746" t="s">
        <v>674</v>
      </c>
      <c r="E14" s="553" t="s">
        <v>664</v>
      </c>
      <c r="F14" s="405"/>
      <c r="G14" s="404"/>
      <c r="H14" s="405"/>
      <c r="I14" s="404"/>
      <c r="J14" s="405"/>
      <c r="K14" s="404"/>
      <c r="L14" s="405"/>
      <c r="M14" s="404"/>
      <c r="N14" s="405"/>
      <c r="O14" s="404"/>
      <c r="P14" s="405"/>
      <c r="Q14" s="404"/>
      <c r="R14" s="405"/>
      <c r="S14" s="404"/>
      <c r="T14" s="405"/>
      <c r="U14" s="404"/>
      <c r="V14" s="405"/>
      <c r="W14" s="404"/>
      <c r="X14" s="405"/>
      <c r="Y14" s="404"/>
      <c r="Z14" s="405"/>
      <c r="AA14" s="404"/>
      <c r="AB14" s="405"/>
      <c r="AC14" s="404"/>
      <c r="AD14" s="405"/>
      <c r="AE14" s="404"/>
      <c r="AF14" s="405"/>
      <c r="AG14" s="404"/>
      <c r="AH14" s="735"/>
      <c r="AI14" s="736"/>
      <c r="AJ14" s="735"/>
      <c r="AK14" s="736"/>
      <c r="AL14" s="735"/>
      <c r="AM14" s="736"/>
      <c r="AN14" s="735"/>
      <c r="AO14" s="736"/>
      <c r="AP14" s="735"/>
      <c r="AQ14" s="736"/>
      <c r="AR14" s="735"/>
      <c r="AS14" s="736"/>
      <c r="AT14" s="735"/>
      <c r="AU14" s="736"/>
      <c r="AV14" s="665"/>
      <c r="AW14" s="736"/>
      <c r="AX14" s="665"/>
      <c r="AY14" s="736"/>
      <c r="AZ14" s="665"/>
      <c r="BA14" s="404"/>
      <c r="BD14" s="396">
        <v>7</v>
      </c>
      <c r="BE14" s="581" t="s">
        <v>576</v>
      </c>
      <c r="BF14" s="396" t="s">
        <v>666</v>
      </c>
      <c r="BG14" s="739"/>
      <c r="BH14" s="742"/>
      <c r="BI14" s="384" t="str">
        <f>IF(OR(ISBLANK(F14),ISBLANK(H14)),"N/A",IF(ABS((H14-F14)/F14)&gt;1,"&gt; 100%","ok"))</f>
        <v>N/A</v>
      </c>
      <c r="BJ14" s="743"/>
      <c r="BK14" s="384" t="str">
        <f>IF(OR(ISBLANK(H14),ISBLANK(J14)),"N/A",IF(ABS((J14-H14)/H14)&gt;0.25,"&gt; 25%","ok"))</f>
        <v>N/A</v>
      </c>
      <c r="BL14" s="742"/>
      <c r="BM14" s="384" t="str">
        <f>IF(OR(ISBLANK(J14),ISBLANK(L14)),"N/A",IF(ABS((L14-J14)/J14)&gt;0.25,"&gt; 25%","ok"))</f>
        <v>N/A</v>
      </c>
      <c r="BN14" s="742"/>
      <c r="BO14" s="384" t="str">
        <f>IF(OR(ISBLANK(L14),ISBLANK(N14)),"N/A",IF(ABS((N14-L14)/L14)&gt;0.25,"&gt; 25%","ok"))</f>
        <v>N/A</v>
      </c>
      <c r="BP14" s="742"/>
      <c r="BQ14" s="384" t="str">
        <f>IF(OR(ISBLANK(N14),ISBLANK(P14)),"N/A",IF(ABS((P14-N14)/N14)&gt;0.25,"&gt; 25%","ok"))</f>
        <v>N/A</v>
      </c>
      <c r="BR14" s="742"/>
      <c r="BS14" s="384" t="str">
        <f>IF(OR(ISBLANK(P14),ISBLANK(R14)),"N/A",IF(ABS((R14-P14)/P14)&gt;0.25,"&gt; 25%","ok"))</f>
        <v>N/A</v>
      </c>
      <c r="BT14" s="742"/>
      <c r="BU14" s="384" t="str">
        <f>IF(OR(ISBLANK(R14),ISBLANK(T14)),"N/A",IF(ABS((T14-R14)/R14)&gt;0.25,"&gt; 25%","ok"))</f>
        <v>N/A</v>
      </c>
      <c r="BV14" s="743"/>
      <c r="BW14" s="384" t="str">
        <f>IF(OR(ISBLANK(T14),ISBLANK(V14)),"N/A",IF(ABS((V14-T14)/T14)&gt;0.25,"&gt; 25%","ok"))</f>
        <v>N/A</v>
      </c>
      <c r="BX14" s="396"/>
      <c r="BY14" s="384" t="str">
        <f>IF(OR(ISBLANK(V14),ISBLANK(X14)),"N/A",IF(ABS((X14-V14)/V14)&gt;0.25,"&gt; 25%","ok"))</f>
        <v>N/A</v>
      </c>
      <c r="BZ14" s="739"/>
      <c r="CA14" s="384" t="str">
        <f>IF(OR(ISBLANK(X14),ISBLANK(Z14)),"N/A",IF(ABS((Z14-X14)/X14)&gt;0.25,"&gt; 25%","ok"))</f>
        <v>N/A</v>
      </c>
      <c r="CB14" s="743"/>
      <c r="CC14" s="384" t="str">
        <f>IF(OR(ISBLANK(Z14),ISBLANK(AB14)),"N/A",IF(ABS((AB14-Z14)/Z14)&gt;0.25,"&gt; 25%","ok"))</f>
        <v>N/A</v>
      </c>
      <c r="CD14" s="396"/>
      <c r="CE14" s="384" t="str">
        <f>IF(OR(ISBLANK(AB14),ISBLANK(AD14)),"N/A",IF(ABS((AD14-AB14)/AB14)&gt;0.25,"&gt; 25%","ok"))</f>
        <v>N/A</v>
      </c>
      <c r="CF14" s="742"/>
      <c r="CG14" s="384" t="str">
        <f>IF(OR(ISBLANK(AD14),ISBLANK(AF14)),"N/A",IF(ABS((AF14-AD14)/AD14)&gt;0.25,"&gt; 25%","ok"))</f>
        <v>N/A</v>
      </c>
      <c r="CH14" s="743"/>
      <c r="CI14" s="384" t="str">
        <f>IF(OR(ISBLANK(AF14),ISBLANK(AH14)),"N/A",IF(ABS((AH14-AF14)/AF14)&gt;0.25,"&gt; 25%","ok"))</f>
        <v>N/A</v>
      </c>
      <c r="CJ14" s="739"/>
      <c r="CK14" s="384" t="str">
        <f>IF(OR(ISBLANK(AH14),ISBLANK(AJ14)),"N/A",IF(ABS((AJ14-AH14)/AH14)&gt;0.25,"&gt; 25%","ok"))</f>
        <v>N/A</v>
      </c>
      <c r="CL14" s="743"/>
      <c r="CM14" s="384" t="str">
        <f>IF(OR(ISBLANK(AJ14),ISBLANK(AL14)),"N/A",IF(ABS((AL14-AJ14)/AJ14)&gt;0.25,"&gt; 25%","ok"))</f>
        <v>N/A</v>
      </c>
      <c r="CN14" s="396"/>
      <c r="CO14" s="384" t="str">
        <f>IF(OR(ISBLANK(AL14),ISBLANK(AN14)),"N/A",IF(ABS((AN14-AL14)/AL14)&gt;0.25,"&gt; 25%","ok"))</f>
        <v>N/A</v>
      </c>
      <c r="CP14" s="396"/>
      <c r="CQ14" s="384" t="str">
        <f>IF(OR(ISBLANK(AN14),ISBLANK(AP14)),"N/A",IF(ABS((AP14-AN14)/AN14)&gt;0.25,"&gt; 25%","ok"))</f>
        <v>N/A</v>
      </c>
      <c r="CR14" s="396"/>
      <c r="CS14" s="384" t="str">
        <f>IF(OR(ISBLANK(AP14),ISBLANK(AR14)),"N/A",IF(ABS((AR14-AP14)/AP14)&gt;0.25,"&gt; 25%","ok"))</f>
        <v>N/A</v>
      </c>
      <c r="CT14" s="739"/>
      <c r="CU14" s="384" t="str">
        <f>IF(OR(ISBLANK(AR14),ISBLANK(AT14)),"N/A",IF(ABS((AT14-AR14)/AR14)&gt;0.25,"&gt; 25%","ok"))</f>
        <v>N/A</v>
      </c>
      <c r="CV14" s="396"/>
      <c r="CW14" s="384" t="str">
        <f>IF(OR(ISBLANK(AT14),ISBLANK(AV14)),"N/A",IF(ABS((AV14-AT14)/AT14)&gt;0.25,"&gt; 25%","ok"))</f>
        <v>N/A</v>
      </c>
      <c r="CX14" s="739"/>
      <c r="CY14" s="384" t="str">
        <f>IF(OR(ISBLANK(AV14),ISBLANK(AX14)),"N/A",IF(ABS((AX14-AV14)/AV14)&gt;0.25,"&gt; 25%","ok"))</f>
        <v>N/A</v>
      </c>
      <c r="CZ14" s="396"/>
      <c r="DA14" s="384" t="str">
        <f>IF(OR(ISBLANK(AX14),ISBLANK(AZ14)),"N/A",IF(ABS((AZ14-AX14)/AX14)&gt;0.25,"&gt; 25%","ok"))</f>
        <v>N/A</v>
      </c>
    </row>
    <row r="15" spans="1:105" ht="18.95" customHeight="1" x14ac:dyDescent="0.2">
      <c r="B15" s="375">
        <v>146</v>
      </c>
      <c r="C15" s="553">
        <v>8</v>
      </c>
      <c r="D15" s="401" t="s">
        <v>675</v>
      </c>
      <c r="E15" s="553" t="s">
        <v>664</v>
      </c>
      <c r="F15" s="405"/>
      <c r="G15" s="404"/>
      <c r="H15" s="405"/>
      <c r="I15" s="404"/>
      <c r="J15" s="405"/>
      <c r="K15" s="404"/>
      <c r="L15" s="405"/>
      <c r="M15" s="404"/>
      <c r="N15" s="405"/>
      <c r="O15" s="404"/>
      <c r="P15" s="405"/>
      <c r="Q15" s="404"/>
      <c r="R15" s="405"/>
      <c r="S15" s="404"/>
      <c r="T15" s="405"/>
      <c r="U15" s="404"/>
      <c r="V15" s="405"/>
      <c r="W15" s="404"/>
      <c r="X15" s="405"/>
      <c r="Y15" s="404"/>
      <c r="Z15" s="405"/>
      <c r="AA15" s="404"/>
      <c r="AB15" s="405"/>
      <c r="AC15" s="404"/>
      <c r="AD15" s="405"/>
      <c r="AE15" s="404"/>
      <c r="AF15" s="405"/>
      <c r="AG15" s="404"/>
      <c r="AH15" s="735"/>
      <c r="AI15" s="736"/>
      <c r="AJ15" s="735"/>
      <c r="AK15" s="736"/>
      <c r="AL15" s="735"/>
      <c r="AM15" s="736"/>
      <c r="AN15" s="735"/>
      <c r="AO15" s="736"/>
      <c r="AP15" s="735"/>
      <c r="AQ15" s="736"/>
      <c r="AR15" s="735"/>
      <c r="AS15" s="736"/>
      <c r="AT15" s="735"/>
      <c r="AU15" s="736"/>
      <c r="AV15" s="665"/>
      <c r="AW15" s="736"/>
      <c r="AX15" s="877">
        <f>47893.9287024001/365</f>
        <v>131.21624302027425</v>
      </c>
      <c r="AY15" s="736" t="s">
        <v>72</v>
      </c>
      <c r="AZ15" s="876">
        <v>141.15320927079432</v>
      </c>
      <c r="BA15" s="404" t="s">
        <v>72</v>
      </c>
      <c r="BD15" s="396">
        <v>8</v>
      </c>
      <c r="BE15" s="581" t="s">
        <v>578</v>
      </c>
      <c r="BF15" s="396" t="s">
        <v>666</v>
      </c>
      <c r="BG15" s="739" t="s">
        <v>320</v>
      </c>
      <c r="BH15" s="742"/>
      <c r="BI15" s="384" t="str">
        <f t="shared" si="22"/>
        <v>N/A</v>
      </c>
      <c r="BJ15" s="743"/>
      <c r="BK15" s="384" t="str">
        <f t="shared" si="0"/>
        <v>N/A</v>
      </c>
      <c r="BL15" s="742"/>
      <c r="BM15" s="384" t="str">
        <f t="shared" si="1"/>
        <v>N/A</v>
      </c>
      <c r="BN15" s="742"/>
      <c r="BO15" s="384" t="str">
        <f t="shared" si="2"/>
        <v>N/A</v>
      </c>
      <c r="BP15" s="742"/>
      <c r="BQ15" s="384" t="str">
        <f t="shared" si="3"/>
        <v>N/A</v>
      </c>
      <c r="BR15" s="742"/>
      <c r="BS15" s="384" t="str">
        <f t="shared" si="4"/>
        <v>N/A</v>
      </c>
      <c r="BT15" s="742"/>
      <c r="BU15" s="384" t="str">
        <f t="shared" si="5"/>
        <v>N/A</v>
      </c>
      <c r="BV15" s="743"/>
      <c r="BW15" s="384" t="str">
        <f t="shared" si="6"/>
        <v>N/A</v>
      </c>
      <c r="BX15" s="396"/>
      <c r="BY15" s="384" t="str">
        <f t="shared" si="7"/>
        <v>N/A</v>
      </c>
      <c r="BZ15" s="739"/>
      <c r="CA15" s="384" t="str">
        <f t="shared" si="8"/>
        <v>N/A</v>
      </c>
      <c r="CB15" s="743"/>
      <c r="CC15" s="384" t="str">
        <f t="shared" si="9"/>
        <v>N/A</v>
      </c>
      <c r="CD15" s="396"/>
      <c r="CE15" s="384" t="str">
        <f t="shared" si="10"/>
        <v>N/A</v>
      </c>
      <c r="CF15" s="742"/>
      <c r="CG15" s="384" t="str">
        <f t="shared" si="11"/>
        <v>N/A</v>
      </c>
      <c r="CH15" s="743"/>
      <c r="CI15" s="384" t="str">
        <f t="shared" si="12"/>
        <v>N/A</v>
      </c>
      <c r="CJ15" s="739"/>
      <c r="CK15" s="384" t="str">
        <f t="shared" si="13"/>
        <v>N/A</v>
      </c>
      <c r="CL15" s="743"/>
      <c r="CM15" s="384" t="str">
        <f t="shared" si="14"/>
        <v>N/A</v>
      </c>
      <c r="CN15" s="396"/>
      <c r="CO15" s="384" t="str">
        <f t="shared" si="15"/>
        <v>N/A</v>
      </c>
      <c r="CP15" s="396"/>
      <c r="CQ15" s="384" t="str">
        <f t="shared" si="16"/>
        <v>N/A</v>
      </c>
      <c r="CR15" s="396"/>
      <c r="CS15" s="384" t="str">
        <f t="shared" si="17"/>
        <v>N/A</v>
      </c>
      <c r="CT15" s="739"/>
      <c r="CU15" s="384" t="str">
        <f t="shared" si="18"/>
        <v>N/A</v>
      </c>
      <c r="CV15" s="396"/>
      <c r="CW15" s="384" t="str">
        <f t="shared" si="19"/>
        <v>N/A</v>
      </c>
      <c r="CX15" s="739"/>
      <c r="CY15" s="384" t="str">
        <f t="shared" si="20"/>
        <v>N/A</v>
      </c>
      <c r="CZ15" s="396"/>
      <c r="DA15" s="384" t="str">
        <f t="shared" si="21"/>
        <v>ok</v>
      </c>
    </row>
    <row r="16" spans="1:105" ht="18.95" customHeight="1" x14ac:dyDescent="0.2">
      <c r="B16" s="375">
        <v>159</v>
      </c>
      <c r="C16" s="553">
        <v>9</v>
      </c>
      <c r="D16" s="401" t="s">
        <v>676</v>
      </c>
      <c r="E16" s="553" t="s">
        <v>664</v>
      </c>
      <c r="F16" s="405"/>
      <c r="G16" s="404"/>
      <c r="H16" s="405"/>
      <c r="I16" s="404"/>
      <c r="J16" s="405"/>
      <c r="K16" s="404"/>
      <c r="L16" s="405"/>
      <c r="M16" s="404"/>
      <c r="N16" s="405"/>
      <c r="O16" s="404"/>
      <c r="P16" s="405"/>
      <c r="Q16" s="404"/>
      <c r="R16" s="405"/>
      <c r="S16" s="404"/>
      <c r="T16" s="405"/>
      <c r="U16" s="404"/>
      <c r="V16" s="405"/>
      <c r="W16" s="404"/>
      <c r="X16" s="405"/>
      <c r="Y16" s="404"/>
      <c r="Z16" s="405"/>
      <c r="AA16" s="404"/>
      <c r="AB16" s="405"/>
      <c r="AC16" s="404"/>
      <c r="AD16" s="405"/>
      <c r="AE16" s="404"/>
      <c r="AF16" s="405"/>
      <c r="AG16" s="404"/>
      <c r="AH16" s="735">
        <v>247.11181640625</v>
      </c>
      <c r="AI16" s="736"/>
      <c r="AJ16" s="735">
        <v>248.94244384765625</v>
      </c>
      <c r="AK16" s="736"/>
      <c r="AL16" s="735">
        <v>420.4822998046875</v>
      </c>
      <c r="AM16" s="736"/>
      <c r="AN16" s="735">
        <v>426.74014282226563</v>
      </c>
      <c r="AO16" s="736"/>
      <c r="AP16" s="735">
        <v>430.84332275390625</v>
      </c>
      <c r="AQ16" s="736"/>
      <c r="AR16" s="735">
        <v>419.66439819335938</v>
      </c>
      <c r="AS16" s="736"/>
      <c r="AT16" s="735">
        <v>429.526123046875</v>
      </c>
      <c r="AU16" s="736"/>
      <c r="AV16" s="665">
        <v>444.5137939453125</v>
      </c>
      <c r="AW16" s="736"/>
      <c r="AX16" s="828">
        <v>460.79252339073196</v>
      </c>
      <c r="AY16" s="736" t="s">
        <v>72</v>
      </c>
      <c r="AZ16" s="876">
        <v>466.01536221059717</v>
      </c>
      <c r="BA16" s="404" t="s">
        <v>72</v>
      </c>
      <c r="BD16" s="396">
        <v>9</v>
      </c>
      <c r="BE16" s="581" t="s">
        <v>637</v>
      </c>
      <c r="BF16" s="396" t="s">
        <v>666</v>
      </c>
      <c r="BG16" s="739" t="s">
        <v>320</v>
      </c>
      <c r="BH16" s="742"/>
      <c r="BI16" s="384" t="str">
        <f t="shared" si="22"/>
        <v>N/A</v>
      </c>
      <c r="BJ16" s="743"/>
      <c r="BK16" s="384" t="str">
        <f t="shared" si="0"/>
        <v>N/A</v>
      </c>
      <c r="BL16" s="742"/>
      <c r="BM16" s="384" t="str">
        <f t="shared" si="1"/>
        <v>N/A</v>
      </c>
      <c r="BN16" s="742"/>
      <c r="BO16" s="384" t="str">
        <f t="shared" si="2"/>
        <v>N/A</v>
      </c>
      <c r="BP16" s="742"/>
      <c r="BQ16" s="384" t="str">
        <f t="shared" si="3"/>
        <v>N/A</v>
      </c>
      <c r="BR16" s="742"/>
      <c r="BS16" s="384" t="str">
        <f t="shared" si="4"/>
        <v>N/A</v>
      </c>
      <c r="BT16" s="742"/>
      <c r="BU16" s="384" t="str">
        <f t="shared" si="5"/>
        <v>N/A</v>
      </c>
      <c r="BV16" s="743"/>
      <c r="BW16" s="384" t="str">
        <f t="shared" si="6"/>
        <v>N/A</v>
      </c>
      <c r="BX16" s="396"/>
      <c r="BY16" s="384" t="str">
        <f t="shared" si="7"/>
        <v>N/A</v>
      </c>
      <c r="BZ16" s="743"/>
      <c r="CA16" s="384" t="str">
        <f t="shared" si="8"/>
        <v>N/A</v>
      </c>
      <c r="CB16" s="396"/>
      <c r="CC16" s="384" t="str">
        <f t="shared" si="9"/>
        <v>N/A</v>
      </c>
      <c r="CD16" s="742"/>
      <c r="CE16" s="384" t="str">
        <f t="shared" si="10"/>
        <v>N/A</v>
      </c>
      <c r="CF16" s="743"/>
      <c r="CG16" s="384" t="str">
        <f t="shared" si="11"/>
        <v>N/A</v>
      </c>
      <c r="CH16" s="396"/>
      <c r="CI16" s="384" t="str">
        <f t="shared" si="12"/>
        <v>N/A</v>
      </c>
      <c r="CJ16" s="742"/>
      <c r="CK16" s="384" t="str">
        <f t="shared" si="13"/>
        <v>ok</v>
      </c>
      <c r="CL16" s="396"/>
      <c r="CM16" s="384" t="str">
        <f t="shared" si="14"/>
        <v>&gt; 25%</v>
      </c>
      <c r="CN16" s="396"/>
      <c r="CO16" s="384" t="str">
        <f t="shared" si="15"/>
        <v>ok</v>
      </c>
      <c r="CP16" s="743"/>
      <c r="CQ16" s="384" t="str">
        <f t="shared" si="16"/>
        <v>ok</v>
      </c>
      <c r="CR16" s="743"/>
      <c r="CS16" s="384" t="str">
        <f t="shared" si="17"/>
        <v>ok</v>
      </c>
      <c r="CT16" s="396"/>
      <c r="CU16" s="384" t="str">
        <f t="shared" si="18"/>
        <v>ok</v>
      </c>
      <c r="CV16" s="742"/>
      <c r="CW16" s="384" t="str">
        <f t="shared" si="19"/>
        <v>ok</v>
      </c>
      <c r="CX16" s="396"/>
      <c r="CY16" s="384" t="str">
        <f>IF(OR(ISBLANK(AV16),ISBLANK(AZ16)),"N/A",IF(ABS((AZ16-AV16)/AV16)&gt;0.25,"&gt; 25%","ok"))</f>
        <v>ok</v>
      </c>
      <c r="CZ16" s="742"/>
      <c r="DA16" s="384" t="e">
        <f>IF(OR(ISBLANK(AZ16),ISBLANK(#REF!)),"N/A",IF(ABS((#REF!-AZ16)/AZ16)&gt;0.25,"&gt; 25%","ok"))</f>
        <v>#REF!</v>
      </c>
    </row>
    <row r="17" spans="1:105" ht="18.95" customHeight="1" x14ac:dyDescent="0.2">
      <c r="B17" s="375">
        <v>89</v>
      </c>
      <c r="C17" s="553">
        <v>10</v>
      </c>
      <c r="D17" s="403" t="s">
        <v>252</v>
      </c>
      <c r="E17" s="553" t="s">
        <v>664</v>
      </c>
      <c r="F17" s="405"/>
      <c r="G17" s="404"/>
      <c r="H17" s="405"/>
      <c r="I17" s="404"/>
      <c r="J17" s="405"/>
      <c r="K17" s="404"/>
      <c r="L17" s="405"/>
      <c r="M17" s="404"/>
      <c r="N17" s="405"/>
      <c r="O17" s="404"/>
      <c r="P17" s="405"/>
      <c r="Q17" s="404"/>
      <c r="R17" s="405"/>
      <c r="S17" s="404"/>
      <c r="T17" s="405"/>
      <c r="U17" s="404"/>
      <c r="V17" s="405"/>
      <c r="W17" s="404"/>
      <c r="X17" s="405"/>
      <c r="Y17" s="404"/>
      <c r="Z17" s="405"/>
      <c r="AA17" s="404"/>
      <c r="AB17" s="405"/>
      <c r="AC17" s="404"/>
      <c r="AD17" s="405"/>
      <c r="AE17" s="404"/>
      <c r="AF17" s="405"/>
      <c r="AG17" s="404"/>
      <c r="AH17" s="735">
        <v>4.788909912109375</v>
      </c>
      <c r="AI17" s="736"/>
      <c r="AJ17" s="735">
        <v>6.3389101028442383</v>
      </c>
      <c r="AK17" s="736"/>
      <c r="AL17" s="735">
        <v>31.515226364135742</v>
      </c>
      <c r="AM17" s="736"/>
      <c r="AN17" s="735">
        <v>26.182277679443359</v>
      </c>
      <c r="AO17" s="736"/>
      <c r="AP17" s="735">
        <v>26.515398025512695</v>
      </c>
      <c r="AQ17" s="736"/>
      <c r="AR17" s="735">
        <v>30.494195938110352</v>
      </c>
      <c r="AS17" s="736"/>
      <c r="AT17" s="735">
        <v>27.787616729736328</v>
      </c>
      <c r="AU17" s="736"/>
      <c r="AV17" s="665">
        <v>66.568244934082031</v>
      </c>
      <c r="AW17" s="736"/>
      <c r="AX17" s="665">
        <v>73.239999999999995</v>
      </c>
      <c r="AY17" s="736" t="s">
        <v>322</v>
      </c>
      <c r="AZ17" s="665"/>
      <c r="BA17" s="404"/>
      <c r="BD17" s="396">
        <v>10</v>
      </c>
      <c r="BE17" s="397" t="s">
        <v>677</v>
      </c>
      <c r="BF17" s="396" t="s">
        <v>666</v>
      </c>
      <c r="BG17" s="739" t="s">
        <v>320</v>
      </c>
      <c r="BH17" s="742"/>
      <c r="BI17" s="384" t="str">
        <f t="shared" si="22"/>
        <v>N/A</v>
      </c>
      <c r="BJ17" s="743"/>
      <c r="BK17" s="384" t="str">
        <f>IF(OR(ISBLANK(H17),ISBLANK(J17)),"N/A",IF(ABS((J17-H17)/H17)&gt;0.25,"&gt; 25%","ok"))</f>
        <v>N/A</v>
      </c>
      <c r="BL17" s="742"/>
      <c r="BM17" s="384" t="str">
        <f t="shared" si="1"/>
        <v>N/A</v>
      </c>
      <c r="BN17" s="742"/>
      <c r="BO17" s="384" t="str">
        <f t="shared" si="2"/>
        <v>N/A</v>
      </c>
      <c r="BP17" s="742"/>
      <c r="BQ17" s="384" t="str">
        <f t="shared" si="3"/>
        <v>N/A</v>
      </c>
      <c r="BR17" s="742"/>
      <c r="BS17" s="384" t="str">
        <f t="shared" si="4"/>
        <v>N/A</v>
      </c>
      <c r="BT17" s="742"/>
      <c r="BU17" s="384" t="str">
        <f t="shared" si="5"/>
        <v>N/A</v>
      </c>
      <c r="BV17" s="743"/>
      <c r="BW17" s="384" t="str">
        <f t="shared" si="6"/>
        <v>N/A</v>
      </c>
      <c r="BX17" s="396"/>
      <c r="BY17" s="384" t="str">
        <f t="shared" si="7"/>
        <v>N/A</v>
      </c>
      <c r="BZ17" s="743"/>
      <c r="CA17" s="384" t="str">
        <f t="shared" si="8"/>
        <v>N/A</v>
      </c>
      <c r="CB17" s="396"/>
      <c r="CC17" s="384" t="str">
        <f t="shared" si="9"/>
        <v>N/A</v>
      </c>
      <c r="CD17" s="742"/>
      <c r="CE17" s="384" t="str">
        <f t="shared" si="10"/>
        <v>N/A</v>
      </c>
      <c r="CF17" s="743"/>
      <c r="CG17" s="384" t="str">
        <f t="shared" si="11"/>
        <v>N/A</v>
      </c>
      <c r="CH17" s="396"/>
      <c r="CI17" s="384" t="str">
        <f t="shared" si="12"/>
        <v>N/A</v>
      </c>
      <c r="CJ17" s="742"/>
      <c r="CK17" s="384" t="str">
        <f t="shared" si="13"/>
        <v>&gt; 25%</v>
      </c>
      <c r="CL17" s="396"/>
      <c r="CM17" s="384" t="str">
        <f t="shared" si="14"/>
        <v>&gt; 25%</v>
      </c>
      <c r="CN17" s="396"/>
      <c r="CO17" s="384" t="str">
        <f t="shared" si="15"/>
        <v>ok</v>
      </c>
      <c r="CP17" s="743"/>
      <c r="CQ17" s="384" t="str">
        <f t="shared" si="16"/>
        <v>ok</v>
      </c>
      <c r="CR17" s="743"/>
      <c r="CS17" s="384" t="str">
        <f t="shared" si="17"/>
        <v>ok</v>
      </c>
      <c r="CT17" s="396"/>
      <c r="CU17" s="384" t="str">
        <f t="shared" si="18"/>
        <v>ok</v>
      </c>
      <c r="CV17" s="742"/>
      <c r="CW17" s="384" t="str">
        <f t="shared" si="19"/>
        <v>&gt; 25%</v>
      </c>
      <c r="CX17" s="396"/>
      <c r="CY17" s="384" t="str">
        <f t="shared" si="20"/>
        <v>ok</v>
      </c>
      <c r="CZ17" s="742"/>
      <c r="DA17" s="384" t="str">
        <f t="shared" si="21"/>
        <v>N/A</v>
      </c>
    </row>
    <row r="18" spans="1:105" ht="26.1" customHeight="1" x14ac:dyDescent="0.2">
      <c r="B18" s="375">
        <v>94</v>
      </c>
      <c r="C18" s="553">
        <v>11</v>
      </c>
      <c r="D18" s="741" t="s">
        <v>678</v>
      </c>
      <c r="E18" s="553" t="s">
        <v>664</v>
      </c>
      <c r="F18" s="405"/>
      <c r="G18" s="404"/>
      <c r="H18" s="405"/>
      <c r="I18" s="404"/>
      <c r="J18" s="405"/>
      <c r="K18" s="404"/>
      <c r="L18" s="405"/>
      <c r="M18" s="404"/>
      <c r="N18" s="405"/>
      <c r="O18" s="404"/>
      <c r="P18" s="405"/>
      <c r="Q18" s="404"/>
      <c r="R18" s="405"/>
      <c r="S18" s="404"/>
      <c r="T18" s="405"/>
      <c r="U18" s="404"/>
      <c r="V18" s="405"/>
      <c r="W18" s="404"/>
      <c r="X18" s="405"/>
      <c r="Y18" s="404"/>
      <c r="Z18" s="405"/>
      <c r="AA18" s="404"/>
      <c r="AB18" s="405"/>
      <c r="AC18" s="404"/>
      <c r="AD18" s="405"/>
      <c r="AE18" s="404"/>
      <c r="AF18" s="405"/>
      <c r="AG18" s="404"/>
      <c r="AH18" s="735"/>
      <c r="AI18" s="736"/>
      <c r="AJ18" s="735"/>
      <c r="AK18" s="736"/>
      <c r="AL18" s="735"/>
      <c r="AM18" s="736"/>
      <c r="AN18" s="735"/>
      <c r="AO18" s="736"/>
      <c r="AP18" s="735"/>
      <c r="AQ18" s="736"/>
      <c r="AR18" s="735"/>
      <c r="AS18" s="736"/>
      <c r="AT18" s="735"/>
      <c r="AU18" s="736"/>
      <c r="AV18" s="665">
        <v>38.299392700195313</v>
      </c>
      <c r="AW18" s="736"/>
      <c r="AX18" s="665">
        <v>31.536000000000001</v>
      </c>
      <c r="AY18" s="736" t="s">
        <v>332</v>
      </c>
      <c r="AZ18" s="735"/>
      <c r="BA18" s="404"/>
      <c r="BD18" s="396">
        <v>11</v>
      </c>
      <c r="BE18" s="581" t="s">
        <v>679</v>
      </c>
      <c r="BF18" s="396" t="s">
        <v>666</v>
      </c>
      <c r="BG18" s="739" t="s">
        <v>320</v>
      </c>
      <c r="BH18" s="742"/>
      <c r="BI18" s="384" t="str">
        <f t="shared" si="22"/>
        <v>N/A</v>
      </c>
      <c r="BJ18" s="743"/>
      <c r="BK18" s="384" t="str">
        <f t="shared" si="0"/>
        <v>N/A</v>
      </c>
      <c r="BL18" s="742"/>
      <c r="BM18" s="384" t="str">
        <f t="shared" si="1"/>
        <v>N/A</v>
      </c>
      <c r="BN18" s="742"/>
      <c r="BO18" s="384" t="str">
        <f t="shared" si="2"/>
        <v>N/A</v>
      </c>
      <c r="BP18" s="742"/>
      <c r="BQ18" s="384" t="str">
        <f t="shared" si="3"/>
        <v>N/A</v>
      </c>
      <c r="BR18" s="742"/>
      <c r="BS18" s="384" t="str">
        <f>IF(OR(ISBLANK(P18),ISBLANK(R18)),"N/A",IF(ABS((R18-P18)/P18)&gt;0.25,"&gt; 25%","ok"))</f>
        <v>N/A</v>
      </c>
      <c r="BT18" s="742"/>
      <c r="BU18" s="384" t="str">
        <f>IF(OR(ISBLANK(R18),ISBLANK(T18)),"N/A",IF(ABS((T18-R18)/R18)&gt;0.25,"&gt; 25%","ok"))</f>
        <v>N/A</v>
      </c>
      <c r="BV18" s="743"/>
      <c r="BW18" s="384" t="str">
        <f>IF(OR(ISBLANK(T18),ISBLANK(V18)),"N/A",IF(ABS((V18-T18)/T18)&gt;0.25,"&gt; 25%","ok"))</f>
        <v>N/A</v>
      </c>
      <c r="BX18" s="396"/>
      <c r="BY18" s="384" t="str">
        <f>IF(OR(ISBLANK(V18),ISBLANK(X18)),"N/A",IF(ABS((X18-V18)/V18)&gt;0.25,"&gt; 25%","ok"))</f>
        <v>N/A</v>
      </c>
      <c r="BZ18" s="743"/>
      <c r="CA18" s="384" t="str">
        <f>IF(OR(ISBLANK(X18),ISBLANK(Z18)),"N/A",IF(ABS((Z18-X18)/X18)&gt;0.25,"&gt; 25%","ok"))</f>
        <v>N/A</v>
      </c>
      <c r="CB18" s="396"/>
      <c r="CC18" s="384" t="str">
        <f>IF(OR(ISBLANK(Z18),ISBLANK(AB18)),"N/A",IF(ABS((AB18-Z18)/Z18)&gt;0.25,"&gt; 25%","ok"))</f>
        <v>N/A</v>
      </c>
      <c r="CD18" s="742"/>
      <c r="CE18" s="384" t="str">
        <f>IF(OR(ISBLANK(AB18),ISBLANK(AD18)),"N/A",IF(ABS((AD18-AB18)/AB18)&gt;0.25,"&gt; 25%","ok"))</f>
        <v>N/A</v>
      </c>
      <c r="CF18" s="743"/>
      <c r="CG18" s="384" t="str">
        <f>IF(OR(ISBLANK(AD18),ISBLANK(AF18)),"N/A",IF(ABS((AF18-AD18)/AD18)&gt;0.25,"&gt; 25%","ok"))</f>
        <v>N/A</v>
      </c>
      <c r="CH18" s="396"/>
      <c r="CI18" s="384" t="str">
        <f>IF(OR(ISBLANK(AF18),ISBLANK(AH18)),"N/A",IF(ABS((AH18-AF18)/AF18)&gt;0.25,"&gt; 25%","ok"))</f>
        <v>N/A</v>
      </c>
      <c r="CJ18" s="742"/>
      <c r="CK18" s="384" t="str">
        <f>IF(OR(ISBLANK(AH18),ISBLANK(AJ18)),"N/A",IF(ABS((AJ18-AH18)/AH18)&gt;0.25,"&gt; 25%","ok"))</f>
        <v>N/A</v>
      </c>
      <c r="CL18" s="396"/>
      <c r="CM18" s="384" t="str">
        <f>IF(OR(ISBLANK(AJ18),ISBLANK(AL18)),"N/A",IF(ABS((AL18-AJ18)/AJ18)&gt;0.25,"&gt; 25%","ok"))</f>
        <v>N/A</v>
      </c>
      <c r="CN18" s="396"/>
      <c r="CO18" s="384" t="str">
        <f>IF(OR(ISBLANK(AL18),ISBLANK(AN18)),"N/A",IF(ABS((AN18-AL18)/AL18)&gt;0.25,"&gt; 25%","ok"))</f>
        <v>N/A</v>
      </c>
      <c r="CP18" s="743"/>
      <c r="CQ18" s="384" t="str">
        <f>IF(OR(ISBLANK(AN18),ISBLANK(AP18)),"N/A",IF(ABS((AP18-AN18)/AN18)&gt;0.25,"&gt; 25%","ok"))</f>
        <v>N/A</v>
      </c>
      <c r="CR18" s="743"/>
      <c r="CS18" s="384" t="str">
        <f>IF(OR(ISBLANK(AP18),ISBLANK(AR18)),"N/A",IF(ABS((AR18-AP18)/AP18)&gt;0.25,"&gt; 25%","ok"))</f>
        <v>N/A</v>
      </c>
      <c r="CT18" s="396"/>
      <c r="CU18" s="384" t="str">
        <f>IF(OR(ISBLANK(AR18),ISBLANK(AT18)),"N/A",IF(ABS((AT18-AR18)/AR18)&gt;0.25,"&gt; 25%","ok"))</f>
        <v>N/A</v>
      </c>
      <c r="CV18" s="742"/>
      <c r="CW18" s="384" t="str">
        <f>IF(OR(ISBLANK(AT18),ISBLANK(AV18)),"N/A",IF(ABS((AV18-AT18)/AT18)&gt;0.25,"&gt; 25%","ok"))</f>
        <v>N/A</v>
      </c>
      <c r="CX18" s="396"/>
      <c r="CY18" s="384" t="str">
        <f>IF(OR(ISBLANK(AV18),ISBLANK(AX18)),"N/A",IF(ABS((AX18-AV18)/AV18)&gt;0.25,"&gt; 25%","ok"))</f>
        <v>ok</v>
      </c>
      <c r="CZ18" s="742"/>
      <c r="DA18" s="384" t="str">
        <f t="shared" si="21"/>
        <v>N/A</v>
      </c>
    </row>
    <row r="19" spans="1:105" ht="18.95" customHeight="1" x14ac:dyDescent="0.2">
      <c r="B19" s="375">
        <v>98</v>
      </c>
      <c r="C19" s="553">
        <v>12</v>
      </c>
      <c r="D19" s="580" t="s">
        <v>680</v>
      </c>
      <c r="E19" s="553" t="s">
        <v>664</v>
      </c>
      <c r="F19" s="405"/>
      <c r="G19" s="404"/>
      <c r="H19" s="405"/>
      <c r="I19" s="404"/>
      <c r="J19" s="405"/>
      <c r="K19" s="404"/>
      <c r="L19" s="405"/>
      <c r="M19" s="404"/>
      <c r="N19" s="405"/>
      <c r="O19" s="404"/>
      <c r="P19" s="405"/>
      <c r="Q19" s="404"/>
      <c r="R19" s="405"/>
      <c r="S19" s="404"/>
      <c r="T19" s="405"/>
      <c r="U19" s="404"/>
      <c r="V19" s="405"/>
      <c r="W19" s="404"/>
      <c r="X19" s="405"/>
      <c r="Y19" s="404"/>
      <c r="Z19" s="405"/>
      <c r="AA19" s="404"/>
      <c r="AB19" s="405"/>
      <c r="AC19" s="404"/>
      <c r="AD19" s="405"/>
      <c r="AE19" s="404"/>
      <c r="AF19" s="405"/>
      <c r="AG19" s="404"/>
      <c r="AH19" s="735">
        <v>4.788909912109375</v>
      </c>
      <c r="AI19" s="736"/>
      <c r="AJ19" s="735">
        <v>6.3389101028442383</v>
      </c>
      <c r="AK19" s="736"/>
      <c r="AL19" s="735">
        <v>31.515226364135742</v>
      </c>
      <c r="AM19" s="736"/>
      <c r="AN19" s="735">
        <v>26.182277679443359</v>
      </c>
      <c r="AO19" s="736"/>
      <c r="AP19" s="735">
        <v>26.515398025512695</v>
      </c>
      <c r="AQ19" s="736"/>
      <c r="AR19" s="735">
        <v>30.494195938110352</v>
      </c>
      <c r="AS19" s="736"/>
      <c r="AT19" s="735">
        <v>27.787616729736328</v>
      </c>
      <c r="AU19" s="736"/>
      <c r="AV19" s="665">
        <v>28.268856048583984</v>
      </c>
      <c r="AW19" s="736"/>
      <c r="AX19" s="665">
        <v>41.7</v>
      </c>
      <c r="AY19" s="736" t="s">
        <v>555</v>
      </c>
      <c r="AZ19" s="735"/>
      <c r="BA19" s="404"/>
      <c r="BD19" s="396">
        <v>12</v>
      </c>
      <c r="BE19" s="581" t="s">
        <v>681</v>
      </c>
      <c r="BF19" s="396" t="s">
        <v>666</v>
      </c>
      <c r="BG19" s="739" t="s">
        <v>320</v>
      </c>
      <c r="BH19" s="742"/>
      <c r="BI19" s="384" t="str">
        <f t="shared" si="22"/>
        <v>N/A</v>
      </c>
      <c r="BJ19" s="743"/>
      <c r="BK19" s="384" t="str">
        <f t="shared" si="0"/>
        <v>N/A</v>
      </c>
      <c r="BL19" s="742"/>
      <c r="BM19" s="384" t="str">
        <f t="shared" si="1"/>
        <v>N/A</v>
      </c>
      <c r="BN19" s="742"/>
      <c r="BO19" s="384" t="str">
        <f t="shared" si="2"/>
        <v>N/A</v>
      </c>
      <c r="BP19" s="742"/>
      <c r="BQ19" s="384" t="str">
        <f t="shared" si="3"/>
        <v>N/A</v>
      </c>
      <c r="BR19" s="742"/>
      <c r="BS19" s="384" t="str">
        <f>IF(OR(ISBLANK(P19),ISBLANK(R19)),"N/A",IF(ABS((R19-P19)/P19)&gt;0.25,"&gt; 25%","ok"))</f>
        <v>N/A</v>
      </c>
      <c r="BT19" s="742"/>
      <c r="BU19" s="384" t="str">
        <f>IF(OR(ISBLANK(R19),ISBLANK(T19)),"N/A",IF(ABS((T19-R19)/R19)&gt;0.25,"&gt; 25%","ok"))</f>
        <v>N/A</v>
      </c>
      <c r="BV19" s="743"/>
      <c r="BW19" s="384" t="str">
        <f>IF(OR(ISBLANK(T19),ISBLANK(V19)),"N/A",IF(ABS((V19-T19)/T19)&gt;0.25,"&gt; 25%","ok"))</f>
        <v>N/A</v>
      </c>
      <c r="BX19" s="396"/>
      <c r="BY19" s="384" t="str">
        <f>IF(OR(ISBLANK(V19),ISBLANK(X19)),"N/A",IF(ABS((X19-V19)/V19)&gt;0.25,"&gt; 25%","ok"))</f>
        <v>N/A</v>
      </c>
      <c r="BZ19" s="743"/>
      <c r="CA19" s="384" t="str">
        <f>IF(OR(ISBLANK(X19),ISBLANK(Z19)),"N/A",IF(ABS((Z19-X19)/X19)&gt;0.25,"&gt; 25%","ok"))</f>
        <v>N/A</v>
      </c>
      <c r="CB19" s="396"/>
      <c r="CC19" s="384" t="str">
        <f>IF(OR(ISBLANK(Z19),ISBLANK(AB19)),"N/A",IF(ABS((AB19-Z19)/Z19)&gt;0.25,"&gt; 25%","ok"))</f>
        <v>N/A</v>
      </c>
      <c r="CD19" s="742"/>
      <c r="CE19" s="384" t="str">
        <f>IF(OR(ISBLANK(AB19),ISBLANK(AD19)),"N/A",IF(ABS((AD19-AB19)/AB19)&gt;0.25,"&gt; 25%","ok"))</f>
        <v>N/A</v>
      </c>
      <c r="CF19" s="743"/>
      <c r="CG19" s="384" t="str">
        <f>IF(OR(ISBLANK(AD19),ISBLANK(AF19)),"N/A",IF(ABS((AF19-AD19)/AD19)&gt;0.25,"&gt; 25%","ok"))</f>
        <v>N/A</v>
      </c>
      <c r="CH19" s="396"/>
      <c r="CI19" s="384" t="str">
        <f>IF(OR(ISBLANK(AF19),ISBLANK(AH19)),"N/A",IF(ABS((AH19-AF19)/AF19)&gt;0.25,"&gt; 25%","ok"))</f>
        <v>N/A</v>
      </c>
      <c r="CJ19" s="742"/>
      <c r="CK19" s="384" t="str">
        <f>IF(OR(ISBLANK(AH19),ISBLANK(AJ19)),"N/A",IF(ABS((AJ19-AH19)/AH19)&gt;0.25,"&gt; 25%","ok"))</f>
        <v>&gt; 25%</v>
      </c>
      <c r="CL19" s="396"/>
      <c r="CM19" s="384" t="str">
        <f>IF(OR(ISBLANK(AJ19),ISBLANK(AL19)),"N/A",IF(ABS((AL19-AJ19)/AJ19)&gt;0.25,"&gt; 25%","ok"))</f>
        <v>&gt; 25%</v>
      </c>
      <c r="CN19" s="396"/>
      <c r="CO19" s="384" t="str">
        <f>IF(OR(ISBLANK(AL19),ISBLANK(AN19)),"N/A",IF(ABS((AN19-AL19)/AL19)&gt;0.25,"&gt; 25%","ok"))</f>
        <v>ok</v>
      </c>
      <c r="CP19" s="743"/>
      <c r="CQ19" s="384" t="str">
        <f>IF(OR(ISBLANK(AN19),ISBLANK(AP19)),"N/A",IF(ABS((AP19-AN19)/AN19)&gt;0.25,"&gt; 25%","ok"))</f>
        <v>ok</v>
      </c>
      <c r="CR19" s="743"/>
      <c r="CS19" s="384" t="str">
        <f>IF(OR(ISBLANK(AP19),ISBLANK(AR19)),"N/A",IF(ABS((AR19-AP19)/AP19)&gt;0.25,"&gt; 25%","ok"))</f>
        <v>ok</v>
      </c>
      <c r="CT19" s="396"/>
      <c r="CU19" s="384" t="str">
        <f>IF(OR(ISBLANK(AR19),ISBLANK(AT19)),"N/A",IF(ABS((AT19-AR19)/AR19)&gt;0.25,"&gt; 25%","ok"))</f>
        <v>ok</v>
      </c>
      <c r="CV19" s="742"/>
      <c r="CW19" s="384" t="str">
        <f>IF(OR(ISBLANK(AT19),ISBLANK(AV19)),"N/A",IF(ABS((AV19-AT19)/AT19)&gt;0.25,"&gt; 25%","ok"))</f>
        <v>ok</v>
      </c>
      <c r="CX19" s="396"/>
      <c r="CY19" s="384" t="str">
        <f>IF(OR(ISBLANK(AV19),ISBLANK(AX19)),"N/A",IF(ABS((AX19-AV19)/AV19)&gt;0.25,"&gt; 25%","ok"))</f>
        <v>&gt; 25%</v>
      </c>
      <c r="CZ19" s="742"/>
      <c r="DA19" s="384" t="str">
        <f t="shared" si="21"/>
        <v>N/A</v>
      </c>
    </row>
    <row r="20" spans="1:105" ht="18.95" customHeight="1" x14ac:dyDescent="0.2">
      <c r="B20" s="375">
        <v>102</v>
      </c>
      <c r="C20" s="553">
        <v>13</v>
      </c>
      <c r="D20" s="580" t="s">
        <v>682</v>
      </c>
      <c r="E20" s="553" t="s">
        <v>664</v>
      </c>
      <c r="F20" s="405"/>
      <c r="G20" s="404"/>
      <c r="H20" s="405"/>
      <c r="I20" s="404"/>
      <c r="J20" s="405"/>
      <c r="K20" s="404"/>
      <c r="L20" s="405"/>
      <c r="M20" s="404"/>
      <c r="N20" s="405"/>
      <c r="O20" s="404"/>
      <c r="P20" s="405"/>
      <c r="Q20" s="404"/>
      <c r="R20" s="405"/>
      <c r="S20" s="404"/>
      <c r="T20" s="405"/>
      <c r="U20" s="404"/>
      <c r="V20" s="405"/>
      <c r="W20" s="404"/>
      <c r="X20" s="405"/>
      <c r="Y20" s="404"/>
      <c r="Z20" s="405"/>
      <c r="AA20" s="404"/>
      <c r="AB20" s="405"/>
      <c r="AC20" s="404"/>
      <c r="AD20" s="405"/>
      <c r="AE20" s="404"/>
      <c r="AF20" s="405"/>
      <c r="AG20" s="404"/>
      <c r="AH20" s="735"/>
      <c r="AI20" s="736"/>
      <c r="AJ20" s="735"/>
      <c r="AK20" s="736"/>
      <c r="AL20" s="735"/>
      <c r="AM20" s="736"/>
      <c r="AN20" s="735"/>
      <c r="AO20" s="736"/>
      <c r="AP20" s="735"/>
      <c r="AQ20" s="736"/>
      <c r="AR20" s="735"/>
      <c r="AS20" s="736"/>
      <c r="AT20" s="735"/>
      <c r="AU20" s="736"/>
      <c r="AV20" s="665"/>
      <c r="AW20" s="736"/>
      <c r="AX20" s="665"/>
      <c r="AY20" s="736"/>
      <c r="AZ20" s="735"/>
      <c r="BA20" s="404"/>
      <c r="BD20" s="396">
        <v>13</v>
      </c>
      <c r="BE20" s="581" t="s">
        <v>683</v>
      </c>
      <c r="BF20" s="396" t="s">
        <v>666</v>
      </c>
      <c r="BG20" s="739" t="s">
        <v>320</v>
      </c>
      <c r="BH20" s="742"/>
      <c r="BI20" s="384" t="str">
        <f t="shared" si="22"/>
        <v>N/A</v>
      </c>
      <c r="BJ20" s="743"/>
      <c r="BK20" s="384" t="str">
        <f t="shared" si="0"/>
        <v>N/A</v>
      </c>
      <c r="BL20" s="739"/>
      <c r="BM20" s="384" t="str">
        <f t="shared" si="1"/>
        <v>N/A</v>
      </c>
      <c r="BN20" s="739"/>
      <c r="BO20" s="384" t="str">
        <f t="shared" si="2"/>
        <v>N/A</v>
      </c>
      <c r="BP20" s="739"/>
      <c r="BQ20" s="384" t="str">
        <f t="shared" si="3"/>
        <v>N/A</v>
      </c>
      <c r="BR20" s="739"/>
      <c r="BS20" s="384" t="str">
        <f>IF(OR(ISBLANK(P20),ISBLANK(R20)),"N/A",IF(ABS((R20-P20)/P20)&gt;0.25,"&gt; 25%","ok"))</f>
        <v>N/A</v>
      </c>
      <c r="BT20" s="739"/>
      <c r="BU20" s="384" t="str">
        <f>IF(OR(ISBLANK(R20),ISBLANK(T20)),"N/A",IF(ABS((T20-R20)/R20)&gt;0.25,"&gt; 25%","ok"))</f>
        <v>N/A</v>
      </c>
      <c r="BV20" s="743"/>
      <c r="BW20" s="384" t="str">
        <f>IF(OR(ISBLANK(T20),ISBLANK(V20)),"N/A",IF(ABS((V20-T20)/T20)&gt;0.25,"&gt; 25%","ok"))</f>
        <v>N/A</v>
      </c>
      <c r="BX20" s="396"/>
      <c r="BY20" s="384" t="str">
        <f>IF(OR(ISBLANK(V20),ISBLANK(X20)),"N/A",IF(ABS((X20-V20)/V20)&gt;0.25,"&gt; 25%","ok"))</f>
        <v>N/A</v>
      </c>
      <c r="BZ20" s="743"/>
      <c r="CA20" s="384" t="str">
        <f>IF(OR(ISBLANK(X20),ISBLANK(Z20)),"N/A",IF(ABS((Z20-X20)/X20)&gt;0.25,"&gt; 25%","ok"))</f>
        <v>N/A</v>
      </c>
      <c r="CB20" s="396"/>
      <c r="CC20" s="384" t="str">
        <f>IF(OR(ISBLANK(Z20),ISBLANK(AB20)),"N/A",IF(ABS((AB20-Z20)/Z20)&gt;0.25,"&gt; 25%","ok"))</f>
        <v>N/A</v>
      </c>
      <c r="CD20" s="742"/>
      <c r="CE20" s="384" t="str">
        <f>IF(OR(ISBLANK(AB20),ISBLANK(AD20)),"N/A",IF(ABS((AD20-AB20)/AB20)&gt;0.25,"&gt; 25%","ok"))</f>
        <v>N/A</v>
      </c>
      <c r="CF20" s="743"/>
      <c r="CG20" s="384" t="str">
        <f>IF(OR(ISBLANK(AD20),ISBLANK(AF20)),"N/A",IF(ABS((AF20-AD20)/AD20)&gt;0.25,"&gt; 25%","ok"))</f>
        <v>N/A</v>
      </c>
      <c r="CH20" s="396"/>
      <c r="CI20" s="384" t="str">
        <f>IF(OR(ISBLANK(AF20),ISBLANK(AH20)),"N/A",IF(ABS((AH20-AF20)/AF20)&gt;0.25,"&gt; 25%","ok"))</f>
        <v>N/A</v>
      </c>
      <c r="CJ20" s="742"/>
      <c r="CK20" s="384" t="str">
        <f>IF(OR(ISBLANK(AH20),ISBLANK(AJ20)),"N/A",IF(ABS((AJ20-AH20)/AH20)&gt;0.25,"&gt; 25%","ok"))</f>
        <v>N/A</v>
      </c>
      <c r="CL20" s="396"/>
      <c r="CM20" s="384" t="str">
        <f>IF(OR(ISBLANK(AJ20),ISBLANK(AL20)),"N/A",IF(ABS((AL20-AJ20)/AJ20)&gt;0.25,"&gt; 25%","ok"))</f>
        <v>N/A</v>
      </c>
      <c r="CN20" s="396"/>
      <c r="CO20" s="384" t="str">
        <f>IF(OR(ISBLANK(AL20),ISBLANK(AN20)),"N/A",IF(ABS((AN20-AL20)/AL20)&gt;0.25,"&gt; 25%","ok"))</f>
        <v>N/A</v>
      </c>
      <c r="CP20" s="743"/>
      <c r="CQ20" s="384" t="str">
        <f>IF(OR(ISBLANK(AN20),ISBLANK(AP20)),"N/A",IF(ABS((AP20-AN20)/AN20)&gt;0.25,"&gt; 25%","ok"))</f>
        <v>N/A</v>
      </c>
      <c r="CR20" s="743"/>
      <c r="CS20" s="384" t="str">
        <f>IF(OR(ISBLANK(AP20),ISBLANK(AR20)),"N/A",IF(ABS((AR20-AP20)/AP20)&gt;0.25,"&gt; 25%","ok"))</f>
        <v>N/A</v>
      </c>
      <c r="CT20" s="396"/>
      <c r="CU20" s="384" t="str">
        <f>IF(OR(ISBLANK(AR20),ISBLANK(AT20)),"N/A",IF(ABS((AT20-AR20)/AR20)&gt;0.25,"&gt; 25%","ok"))</f>
        <v>N/A</v>
      </c>
      <c r="CV20" s="742"/>
      <c r="CW20" s="384" t="str">
        <f>IF(OR(ISBLANK(AT20),ISBLANK(AV20)),"N/A",IF(ABS((AV20-AT20)/AT20)&gt;0.25,"&gt; 25%","ok"))</f>
        <v>N/A</v>
      </c>
      <c r="CX20" s="396"/>
      <c r="CY20" s="384" t="str">
        <f>IF(OR(ISBLANK(AV20),ISBLANK(AX20)),"N/A",IF(ABS((AX20-AV20)/AV20)&gt;0.25,"&gt; 25%","ok"))</f>
        <v>N/A</v>
      </c>
      <c r="CZ20" s="742"/>
      <c r="DA20" s="384" t="str">
        <f t="shared" si="21"/>
        <v>N/A</v>
      </c>
    </row>
    <row r="21" spans="1:105" ht="36" customHeight="1" x14ac:dyDescent="0.2">
      <c r="B21" s="375">
        <v>109</v>
      </c>
      <c r="C21" s="553">
        <v>14</v>
      </c>
      <c r="D21" s="401" t="s">
        <v>684</v>
      </c>
      <c r="E21" s="553" t="s">
        <v>664</v>
      </c>
      <c r="F21" s="405"/>
      <c r="G21" s="404"/>
      <c r="H21" s="405"/>
      <c r="I21" s="404"/>
      <c r="J21" s="405"/>
      <c r="K21" s="404"/>
      <c r="L21" s="405"/>
      <c r="M21" s="404"/>
      <c r="N21" s="405"/>
      <c r="O21" s="404"/>
      <c r="P21" s="405"/>
      <c r="Q21" s="404"/>
      <c r="R21" s="405"/>
      <c r="S21" s="404"/>
      <c r="T21" s="405"/>
      <c r="U21" s="404"/>
      <c r="V21" s="405"/>
      <c r="W21" s="404"/>
      <c r="X21" s="405"/>
      <c r="Y21" s="404"/>
      <c r="Z21" s="405"/>
      <c r="AA21" s="404"/>
      <c r="AB21" s="405"/>
      <c r="AC21" s="404"/>
      <c r="AD21" s="405"/>
      <c r="AE21" s="404"/>
      <c r="AF21" s="405"/>
      <c r="AG21" s="404"/>
      <c r="AH21" s="735"/>
      <c r="AI21" s="736"/>
      <c r="AJ21" s="735"/>
      <c r="AK21" s="736"/>
      <c r="AL21" s="735"/>
      <c r="AM21" s="736"/>
      <c r="AN21" s="735"/>
      <c r="AO21" s="736"/>
      <c r="AP21" s="735"/>
      <c r="AQ21" s="736"/>
      <c r="AR21" s="735"/>
      <c r="AS21" s="736"/>
      <c r="AT21" s="735"/>
      <c r="AU21" s="736"/>
      <c r="AV21" s="665">
        <v>688.72998046875</v>
      </c>
      <c r="AW21" s="736"/>
      <c r="AX21" s="665">
        <v>104.59</v>
      </c>
      <c r="AY21" s="736" t="s">
        <v>558</v>
      </c>
      <c r="AZ21" s="735"/>
      <c r="BA21" s="404"/>
      <c r="BD21" s="396">
        <v>14</v>
      </c>
      <c r="BE21" s="397" t="s">
        <v>685</v>
      </c>
      <c r="BF21" s="396" t="s">
        <v>666</v>
      </c>
      <c r="BG21" s="739" t="s">
        <v>320</v>
      </c>
      <c r="BH21" s="742"/>
      <c r="BI21" s="384" t="str">
        <f t="shared" si="22"/>
        <v>N/A</v>
      </c>
      <c r="BJ21" s="743"/>
      <c r="BK21" s="384" t="str">
        <f t="shared" si="0"/>
        <v>N/A</v>
      </c>
      <c r="BL21" s="739"/>
      <c r="BM21" s="384" t="str">
        <f t="shared" si="1"/>
        <v>N/A</v>
      </c>
      <c r="BN21" s="739"/>
      <c r="BO21" s="384" t="str">
        <f t="shared" si="2"/>
        <v>N/A</v>
      </c>
      <c r="BP21" s="739"/>
      <c r="BQ21" s="384" t="str">
        <f t="shared" si="3"/>
        <v>N/A</v>
      </c>
      <c r="BR21" s="739"/>
      <c r="BS21" s="384" t="str">
        <f>IF(OR(ISBLANK(P21),ISBLANK(R21)),"N/A",IF(ABS((R21-P21)/P21)&gt;0.25,"&gt; 25%","ok"))</f>
        <v>N/A</v>
      </c>
      <c r="BT21" s="739"/>
      <c r="BU21" s="384" t="str">
        <f>IF(OR(ISBLANK(R21),ISBLANK(T21)),"N/A",IF(ABS((T21-R21)/R21)&gt;0.25,"&gt; 25%","ok"))</f>
        <v>N/A</v>
      </c>
      <c r="BV21" s="396"/>
      <c r="BW21" s="384" t="str">
        <f>IF(OR(ISBLANK(T21),ISBLANK(V21)),"N/A",IF(ABS((V21-T21)/T21)&gt;0.25,"&gt; 25%","ok"))</f>
        <v>N/A</v>
      </c>
      <c r="BX21" s="396"/>
      <c r="BY21" s="384" t="str">
        <f>IF(OR(ISBLANK(V21),ISBLANK(X21)),"N/A",IF(ABS((X21-V21)/V21)&gt;0.25,"&gt; 25%","ok"))</f>
        <v>N/A</v>
      </c>
      <c r="BZ21" s="743"/>
      <c r="CA21" s="384" t="str">
        <f>IF(OR(ISBLANK(X21),ISBLANK(Z21)),"N/A",IF(ABS((Z21-X21)/X21)&gt;0.25,"&gt; 25%","ok"))</f>
        <v>N/A</v>
      </c>
      <c r="CB21" s="396"/>
      <c r="CC21" s="384" t="str">
        <f>IF(OR(ISBLANK(Z21),ISBLANK(AB21)),"N/A",IF(ABS((AB21-Z21)/Z21)&gt;0.25,"&gt; 25%","ok"))</f>
        <v>N/A</v>
      </c>
      <c r="CD21" s="742"/>
      <c r="CE21" s="384" t="str">
        <f>IF(OR(ISBLANK(AB21),ISBLANK(AD21)),"N/A",IF(ABS((AD21-AB21)/AB21)&gt;0.25,"&gt; 25%","ok"))</f>
        <v>N/A</v>
      </c>
      <c r="CF21" s="743"/>
      <c r="CG21" s="384" t="str">
        <f>IF(OR(ISBLANK(AD21),ISBLANK(AF21)),"N/A",IF(ABS((AF21-AD21)/AD21)&gt;0.25,"&gt; 25%","ok"))</f>
        <v>N/A</v>
      </c>
      <c r="CH21" s="396"/>
      <c r="CI21" s="384" t="str">
        <f>IF(OR(ISBLANK(AF21),ISBLANK(AH21)),"N/A",IF(ABS((AH21-AF21)/AF21)&gt;0.25,"&gt; 25%","ok"))</f>
        <v>N/A</v>
      </c>
      <c r="CJ21" s="742"/>
      <c r="CK21" s="384" t="str">
        <f>IF(OR(ISBLANK(AH21),ISBLANK(AJ21)),"N/A",IF(ABS((AJ21-AH21)/AH21)&gt;0.25,"&gt; 25%","ok"))</f>
        <v>N/A</v>
      </c>
      <c r="CL21" s="396"/>
      <c r="CM21" s="384" t="str">
        <f>IF(OR(ISBLANK(AJ21),ISBLANK(AL21)),"N/A",IF(ABS((AL21-AJ21)/AJ21)&gt;0.25,"&gt; 25%","ok"))</f>
        <v>N/A</v>
      </c>
      <c r="CN21" s="396"/>
      <c r="CO21" s="384" t="str">
        <f>IF(OR(ISBLANK(AL21),ISBLANK(AN21)),"N/A",IF(ABS((AN21-AL21)/AL21)&gt;0.25,"&gt; 25%","ok"))</f>
        <v>N/A</v>
      </c>
      <c r="CP21" s="743"/>
      <c r="CQ21" s="384" t="str">
        <f>IF(OR(ISBLANK(AN21),ISBLANK(AP21)),"N/A",IF(ABS((AP21-AN21)/AN21)&gt;0.25,"&gt; 25%","ok"))</f>
        <v>N/A</v>
      </c>
      <c r="CR21" s="743"/>
      <c r="CS21" s="384" t="str">
        <f>IF(OR(ISBLANK(AP21),ISBLANK(AR21)),"N/A",IF(ABS((AR21-AP21)/AP21)&gt;0.25,"&gt; 25%","ok"))</f>
        <v>N/A</v>
      </c>
      <c r="CT21" s="396"/>
      <c r="CU21" s="384" t="str">
        <f>IF(OR(ISBLANK(AR21),ISBLANK(AT21)),"N/A",IF(ABS((AT21-AR21)/AR21)&gt;0.25,"&gt; 25%","ok"))</f>
        <v>N/A</v>
      </c>
      <c r="CV21" s="742"/>
      <c r="CW21" s="384" t="str">
        <f>IF(OR(ISBLANK(AT21),ISBLANK(AV21)),"N/A",IF(ABS((AV21-AT21)/AT21)&gt;0.25,"&gt; 25%","ok"))</f>
        <v>N/A</v>
      </c>
      <c r="CX21" s="396"/>
      <c r="CY21" s="384" t="str">
        <f>IF(OR(ISBLANK(AV21),ISBLANK(AX21)),"N/A",IF(ABS((AX21-AV21)/AV21)&gt;0.25,"&gt; 25%","ok"))</f>
        <v>&gt; 25%</v>
      </c>
      <c r="CZ21" s="742"/>
      <c r="DA21" s="384" t="str">
        <f t="shared" si="21"/>
        <v>N/A</v>
      </c>
    </row>
    <row r="22" spans="1:105" ht="26.1" customHeight="1" x14ac:dyDescent="0.2">
      <c r="B22" s="375">
        <v>90</v>
      </c>
      <c r="C22" s="553">
        <v>15</v>
      </c>
      <c r="D22" s="741" t="s">
        <v>686</v>
      </c>
      <c r="E22" s="553" t="s">
        <v>664</v>
      </c>
      <c r="F22" s="405"/>
      <c r="G22" s="404"/>
      <c r="H22" s="405"/>
      <c r="I22" s="404"/>
      <c r="J22" s="405"/>
      <c r="K22" s="404"/>
      <c r="L22" s="405"/>
      <c r="M22" s="404"/>
      <c r="N22" s="405"/>
      <c r="O22" s="404"/>
      <c r="P22" s="405"/>
      <c r="Q22" s="404"/>
      <c r="R22" s="405"/>
      <c r="S22" s="404"/>
      <c r="T22" s="405"/>
      <c r="U22" s="404"/>
      <c r="V22" s="405"/>
      <c r="W22" s="404"/>
      <c r="X22" s="405"/>
      <c r="Y22" s="404"/>
      <c r="Z22" s="405"/>
      <c r="AA22" s="404"/>
      <c r="AB22" s="405"/>
      <c r="AC22" s="404"/>
      <c r="AD22" s="405"/>
      <c r="AE22" s="404"/>
      <c r="AF22" s="405"/>
      <c r="AG22" s="404"/>
      <c r="AH22" s="735"/>
      <c r="AI22" s="736"/>
      <c r="AJ22" s="735"/>
      <c r="AK22" s="736"/>
      <c r="AL22" s="735"/>
      <c r="AM22" s="736"/>
      <c r="AN22" s="735"/>
      <c r="AO22" s="736"/>
      <c r="AP22" s="735"/>
      <c r="AQ22" s="736"/>
      <c r="AR22" s="735"/>
      <c r="AS22" s="736"/>
      <c r="AT22" s="735"/>
      <c r="AU22" s="736"/>
      <c r="AV22" s="665"/>
      <c r="AW22" s="736"/>
      <c r="AX22" s="665"/>
      <c r="AY22" s="736"/>
      <c r="AZ22" s="735"/>
      <c r="BA22" s="404"/>
      <c r="BD22" s="396">
        <v>15</v>
      </c>
      <c r="BE22" s="581" t="s">
        <v>679</v>
      </c>
      <c r="BF22" s="396" t="s">
        <v>666</v>
      </c>
      <c r="BG22" s="396" t="s">
        <v>320</v>
      </c>
      <c r="BH22" s="739"/>
      <c r="BI22" s="384" t="str">
        <f>IF(OR(ISBLANK(F22),ISBLANK(H22)),"N/A",IF(ABS((H22-F22)/F22)&gt;1,"&gt; 100%","ok"))</f>
        <v>N/A</v>
      </c>
      <c r="BJ22" s="396"/>
      <c r="BK22" s="384" t="str">
        <f t="shared" si="0"/>
        <v>N/A</v>
      </c>
      <c r="BL22" s="396"/>
      <c r="BM22" s="384" t="str">
        <f>IF(OR(ISBLANK(J22),ISBLANK(L22)),"N/A",IF(ABS((L22-J22)/J22)&gt;0.25,"&gt; 25%","ok"))</f>
        <v>N/A</v>
      </c>
      <c r="BN22" s="396"/>
      <c r="BO22" s="384" t="str">
        <f t="shared" si="2"/>
        <v>N/A</v>
      </c>
      <c r="BP22" s="396"/>
      <c r="BQ22" s="384" t="str">
        <f t="shared" si="3"/>
        <v>N/A</v>
      </c>
      <c r="BR22" s="396"/>
      <c r="BS22" s="384" t="str">
        <f t="shared" ref="BS22:BS27" si="23">IF(OR(ISBLANK(P22),ISBLANK(R22)),"N/A",IF(ABS((R22-P22)/P22)&gt;0.25,"&gt; 25%","ok"))</f>
        <v>N/A</v>
      </c>
      <c r="BT22" s="396"/>
      <c r="BU22" s="384" t="str">
        <f t="shared" ref="BU22:BU27" si="24">IF(OR(ISBLANK(R22),ISBLANK(T22)),"N/A",IF(ABS((T22-R22)/R22)&gt;0.25,"&gt; 25%","ok"))</f>
        <v>N/A</v>
      </c>
      <c r="BV22" s="396"/>
      <c r="BW22" s="384" t="str">
        <f t="shared" ref="BW22:BW27" si="25">IF(OR(ISBLANK(T22),ISBLANK(V22)),"N/A",IF(ABS((V22-T22)/T22)&gt;0.25,"&gt; 25%","ok"))</f>
        <v>N/A</v>
      </c>
      <c r="BX22" s="396"/>
      <c r="BY22" s="384" t="str">
        <f t="shared" ref="BY22:BY27" si="26">IF(OR(ISBLANK(V22),ISBLANK(X22)),"N/A",IF(ABS((X22-V22)/V22)&gt;0.25,"&gt; 25%","ok"))</f>
        <v>N/A</v>
      </c>
      <c r="BZ22" s="743"/>
      <c r="CA22" s="384" t="str">
        <f t="shared" ref="CA22:CA27" si="27">IF(OR(ISBLANK(X22),ISBLANK(Z22)),"N/A",IF(ABS((Z22-X22)/X22)&gt;0.25,"&gt; 25%","ok"))</f>
        <v>N/A</v>
      </c>
      <c r="CB22" s="396"/>
      <c r="CC22" s="384" t="str">
        <f t="shared" ref="CC22:CC27" si="28">IF(OR(ISBLANK(Z22),ISBLANK(AB22)),"N/A",IF(ABS((AB22-Z22)/Z22)&gt;0.25,"&gt; 25%","ok"))</f>
        <v>N/A</v>
      </c>
      <c r="CD22" s="742"/>
      <c r="CE22" s="384" t="str">
        <f t="shared" ref="CE22:CE27" si="29">IF(OR(ISBLANK(AB22),ISBLANK(AD22)),"N/A",IF(ABS((AD22-AB22)/AB22)&gt;0.25,"&gt; 25%","ok"))</f>
        <v>N/A</v>
      </c>
      <c r="CF22" s="743"/>
      <c r="CG22" s="384" t="str">
        <f t="shared" ref="CG22:CG27" si="30">IF(OR(ISBLANK(AD22),ISBLANK(AF22)),"N/A",IF(ABS((AF22-AD22)/AD22)&gt;0.25,"&gt; 25%","ok"))</f>
        <v>N/A</v>
      </c>
      <c r="CH22" s="396"/>
      <c r="CI22" s="384" t="str">
        <f t="shared" ref="CI22:CI27" si="31">IF(OR(ISBLANK(AF22),ISBLANK(AH22)),"N/A",IF(ABS((AH22-AF22)/AF22)&gt;0.25,"&gt; 25%","ok"))</f>
        <v>N/A</v>
      </c>
      <c r="CJ22" s="742"/>
      <c r="CK22" s="384" t="str">
        <f t="shared" ref="CK22:CK27" si="32">IF(OR(ISBLANK(AH22),ISBLANK(AJ22)),"N/A",IF(ABS((AJ22-AH22)/AH22)&gt;0.25,"&gt; 25%","ok"))</f>
        <v>N/A</v>
      </c>
      <c r="CL22" s="396"/>
      <c r="CM22" s="384" t="str">
        <f t="shared" ref="CM22:CM27" si="33">IF(OR(ISBLANK(AJ22),ISBLANK(AL22)),"N/A",IF(ABS((AL22-AJ22)/AJ22)&gt;0.25,"&gt; 25%","ok"))</f>
        <v>N/A</v>
      </c>
      <c r="CN22" s="396"/>
      <c r="CO22" s="384" t="str">
        <f t="shared" ref="CO22:CO27" si="34">IF(OR(ISBLANK(AL22),ISBLANK(AN22)),"N/A",IF(ABS((AN22-AL22)/AL22)&gt;0.25,"&gt; 25%","ok"))</f>
        <v>N/A</v>
      </c>
      <c r="CP22" s="743"/>
      <c r="CQ22" s="384" t="str">
        <f t="shared" ref="CQ22:CQ27" si="35">IF(OR(ISBLANK(AN22),ISBLANK(AP22)),"N/A",IF(ABS((AP22-AN22)/AN22)&gt;0.25,"&gt; 25%","ok"))</f>
        <v>N/A</v>
      </c>
      <c r="CR22" s="743"/>
      <c r="CS22" s="384" t="str">
        <f t="shared" ref="CS22:CS27" si="36">IF(OR(ISBLANK(AP22),ISBLANK(AR22)),"N/A",IF(ABS((AR22-AP22)/AP22)&gt;0.25,"&gt; 25%","ok"))</f>
        <v>N/A</v>
      </c>
      <c r="CT22" s="396"/>
      <c r="CU22" s="384" t="str">
        <f t="shared" ref="CU22:CU27" si="37">IF(OR(ISBLANK(AR22),ISBLANK(AT22)),"N/A",IF(ABS((AT22-AR22)/AR22)&gt;0.25,"&gt; 25%","ok"))</f>
        <v>N/A</v>
      </c>
      <c r="CV22" s="742"/>
      <c r="CW22" s="384" t="str">
        <f t="shared" ref="CW22:CW27" si="38">IF(OR(ISBLANK(AT22),ISBLANK(AV22)),"N/A",IF(ABS((AV22-AT22)/AT22)&gt;0.25,"&gt; 25%","ok"))</f>
        <v>N/A</v>
      </c>
      <c r="CX22" s="396"/>
      <c r="CY22" s="384" t="str">
        <f t="shared" ref="CY22:CY27" si="39">IF(OR(ISBLANK(AV22),ISBLANK(AX22)),"N/A",IF(ABS((AX22-AV22)/AV22)&gt;0.25,"&gt; 25%","ok"))</f>
        <v>N/A</v>
      </c>
      <c r="CZ22" s="742"/>
      <c r="DA22" s="384" t="str">
        <f t="shared" si="21"/>
        <v>N/A</v>
      </c>
    </row>
    <row r="23" spans="1:105" ht="18.95" customHeight="1" x14ac:dyDescent="0.2">
      <c r="B23" s="375">
        <v>91</v>
      </c>
      <c r="C23" s="553">
        <v>16</v>
      </c>
      <c r="D23" s="580" t="s">
        <v>680</v>
      </c>
      <c r="E23" s="553" t="s">
        <v>664</v>
      </c>
      <c r="F23" s="405"/>
      <c r="G23" s="404"/>
      <c r="H23" s="405"/>
      <c r="I23" s="404"/>
      <c r="J23" s="405"/>
      <c r="K23" s="404"/>
      <c r="L23" s="405"/>
      <c r="M23" s="404"/>
      <c r="N23" s="405"/>
      <c r="O23" s="404"/>
      <c r="P23" s="405"/>
      <c r="Q23" s="404"/>
      <c r="R23" s="405"/>
      <c r="S23" s="404"/>
      <c r="T23" s="405"/>
      <c r="U23" s="404"/>
      <c r="V23" s="405"/>
      <c r="W23" s="404"/>
      <c r="X23" s="405"/>
      <c r="Y23" s="404"/>
      <c r="Z23" s="405"/>
      <c r="AA23" s="404"/>
      <c r="AB23" s="405"/>
      <c r="AC23" s="404"/>
      <c r="AD23" s="405"/>
      <c r="AE23" s="404"/>
      <c r="AF23" s="405"/>
      <c r="AG23" s="404"/>
      <c r="AH23" s="735"/>
      <c r="AI23" s="736"/>
      <c r="AJ23" s="735"/>
      <c r="AK23" s="736"/>
      <c r="AL23" s="735"/>
      <c r="AM23" s="736"/>
      <c r="AN23" s="735"/>
      <c r="AO23" s="736"/>
      <c r="AP23" s="735"/>
      <c r="AQ23" s="736"/>
      <c r="AR23" s="735"/>
      <c r="AS23" s="736"/>
      <c r="AT23" s="735"/>
      <c r="AU23" s="736"/>
      <c r="AV23" s="665"/>
      <c r="AW23" s="736"/>
      <c r="AX23" s="665">
        <v>104.59</v>
      </c>
      <c r="AY23" s="736" t="s">
        <v>563</v>
      </c>
      <c r="AZ23" s="735"/>
      <c r="BA23" s="404"/>
      <c r="BD23" s="396">
        <v>16</v>
      </c>
      <c r="BE23" s="581" t="s">
        <v>681</v>
      </c>
      <c r="BF23" s="396" t="s">
        <v>666</v>
      </c>
      <c r="BG23" s="396" t="s">
        <v>320</v>
      </c>
      <c r="BH23" s="739"/>
      <c r="BI23" s="384" t="str">
        <f t="shared" si="22"/>
        <v>N/A</v>
      </c>
      <c r="BJ23" s="396"/>
      <c r="BK23" s="384" t="str">
        <f t="shared" si="0"/>
        <v>N/A</v>
      </c>
      <c r="BL23" s="396"/>
      <c r="BM23" s="384" t="str">
        <f t="shared" si="1"/>
        <v>N/A</v>
      </c>
      <c r="BN23" s="396"/>
      <c r="BO23" s="384" t="str">
        <f t="shared" si="2"/>
        <v>N/A</v>
      </c>
      <c r="BP23" s="396"/>
      <c r="BQ23" s="384" t="str">
        <f t="shared" si="3"/>
        <v>N/A</v>
      </c>
      <c r="BR23" s="396"/>
      <c r="BS23" s="384" t="str">
        <f t="shared" si="23"/>
        <v>N/A</v>
      </c>
      <c r="BT23" s="396"/>
      <c r="BU23" s="384" t="str">
        <f t="shared" si="24"/>
        <v>N/A</v>
      </c>
      <c r="BV23" s="396"/>
      <c r="BW23" s="384" t="str">
        <f t="shared" si="25"/>
        <v>N/A</v>
      </c>
      <c r="BX23" s="396"/>
      <c r="BY23" s="384" t="str">
        <f t="shared" si="26"/>
        <v>N/A</v>
      </c>
      <c r="BZ23" s="743"/>
      <c r="CA23" s="384" t="str">
        <f t="shared" si="27"/>
        <v>N/A</v>
      </c>
      <c r="CB23" s="396"/>
      <c r="CC23" s="384" t="str">
        <f t="shared" si="28"/>
        <v>N/A</v>
      </c>
      <c r="CD23" s="739"/>
      <c r="CE23" s="384" t="str">
        <f t="shared" si="29"/>
        <v>N/A</v>
      </c>
      <c r="CF23" s="743"/>
      <c r="CG23" s="384" t="str">
        <f t="shared" si="30"/>
        <v>N/A</v>
      </c>
      <c r="CH23" s="396"/>
      <c r="CI23" s="384" t="str">
        <f t="shared" si="31"/>
        <v>N/A</v>
      </c>
      <c r="CJ23" s="739"/>
      <c r="CK23" s="384" t="str">
        <f t="shared" si="32"/>
        <v>N/A</v>
      </c>
      <c r="CL23" s="396"/>
      <c r="CM23" s="384" t="str">
        <f t="shared" si="33"/>
        <v>N/A</v>
      </c>
      <c r="CN23" s="396"/>
      <c r="CO23" s="384" t="str">
        <f t="shared" si="34"/>
        <v>N/A</v>
      </c>
      <c r="CP23" s="743"/>
      <c r="CQ23" s="384" t="str">
        <f t="shared" si="35"/>
        <v>N/A</v>
      </c>
      <c r="CR23" s="743"/>
      <c r="CS23" s="384" t="str">
        <f t="shared" si="36"/>
        <v>N/A</v>
      </c>
      <c r="CT23" s="396"/>
      <c r="CU23" s="384" t="str">
        <f t="shared" si="37"/>
        <v>N/A</v>
      </c>
      <c r="CV23" s="739"/>
      <c r="CW23" s="384" t="str">
        <f t="shared" si="38"/>
        <v>N/A</v>
      </c>
      <c r="CX23" s="396"/>
      <c r="CY23" s="384" t="str">
        <f t="shared" si="39"/>
        <v>N/A</v>
      </c>
      <c r="CZ23" s="739"/>
      <c r="DA23" s="384" t="str">
        <f t="shared" si="21"/>
        <v>N/A</v>
      </c>
    </row>
    <row r="24" spans="1:105" ht="18.95" customHeight="1" x14ac:dyDescent="0.2">
      <c r="B24" s="375">
        <v>92</v>
      </c>
      <c r="C24" s="553">
        <v>17</v>
      </c>
      <c r="D24" s="580" t="s">
        <v>682</v>
      </c>
      <c r="E24" s="553" t="s">
        <v>664</v>
      </c>
      <c r="F24" s="405"/>
      <c r="G24" s="404"/>
      <c r="H24" s="405"/>
      <c r="I24" s="404"/>
      <c r="J24" s="405"/>
      <c r="K24" s="404"/>
      <c r="L24" s="405"/>
      <c r="M24" s="404"/>
      <c r="N24" s="405"/>
      <c r="O24" s="404"/>
      <c r="P24" s="405"/>
      <c r="Q24" s="404"/>
      <c r="R24" s="405"/>
      <c r="S24" s="404"/>
      <c r="T24" s="405"/>
      <c r="U24" s="404"/>
      <c r="V24" s="405"/>
      <c r="W24" s="404"/>
      <c r="X24" s="405"/>
      <c r="Y24" s="404"/>
      <c r="Z24" s="405"/>
      <c r="AA24" s="404"/>
      <c r="AB24" s="405"/>
      <c r="AC24" s="404"/>
      <c r="AD24" s="405"/>
      <c r="AE24" s="404"/>
      <c r="AF24" s="405"/>
      <c r="AG24" s="404"/>
      <c r="AH24" s="735"/>
      <c r="AI24" s="736"/>
      <c r="AJ24" s="735"/>
      <c r="AK24" s="736"/>
      <c r="AL24" s="735"/>
      <c r="AM24" s="736"/>
      <c r="AN24" s="735"/>
      <c r="AO24" s="736"/>
      <c r="AP24" s="735"/>
      <c r="AQ24" s="736"/>
      <c r="AR24" s="735"/>
      <c r="AS24" s="736"/>
      <c r="AT24" s="735"/>
      <c r="AU24" s="736"/>
      <c r="AV24" s="665"/>
      <c r="AW24" s="736"/>
      <c r="AX24" s="665"/>
      <c r="AY24" s="736"/>
      <c r="AZ24" s="735"/>
      <c r="BA24" s="404"/>
      <c r="BD24" s="396">
        <v>17</v>
      </c>
      <c r="BE24" s="581" t="s">
        <v>683</v>
      </c>
      <c r="BF24" s="396" t="s">
        <v>666</v>
      </c>
      <c r="BG24" s="396" t="s">
        <v>320</v>
      </c>
      <c r="BH24" s="739"/>
      <c r="BI24" s="384" t="str">
        <f t="shared" si="22"/>
        <v>N/A</v>
      </c>
      <c r="BJ24" s="396"/>
      <c r="BK24" s="384" t="str">
        <f t="shared" si="0"/>
        <v>N/A</v>
      </c>
      <c r="BL24" s="396"/>
      <c r="BM24" s="384" t="str">
        <f t="shared" si="1"/>
        <v>N/A</v>
      </c>
      <c r="BN24" s="396"/>
      <c r="BO24" s="384" t="str">
        <f>IF(OR(ISBLANK(L24),ISBLANK(N24)),"N/A",IF(ABS((N24-L24)/L24)&gt;0.25,"&gt; 25%","ok"))</f>
        <v>N/A</v>
      </c>
      <c r="BP24" s="396"/>
      <c r="BQ24" s="384" t="str">
        <f t="shared" si="3"/>
        <v>N/A</v>
      </c>
      <c r="BR24" s="396"/>
      <c r="BS24" s="384" t="str">
        <f t="shared" si="23"/>
        <v>N/A</v>
      </c>
      <c r="BT24" s="396"/>
      <c r="BU24" s="384" t="str">
        <f t="shared" si="24"/>
        <v>N/A</v>
      </c>
      <c r="BV24" s="396"/>
      <c r="BW24" s="384" t="str">
        <f t="shared" si="25"/>
        <v>N/A</v>
      </c>
      <c r="BX24" s="396"/>
      <c r="BY24" s="384" t="str">
        <f t="shared" si="26"/>
        <v>N/A</v>
      </c>
      <c r="BZ24" s="743"/>
      <c r="CA24" s="384" t="str">
        <f t="shared" si="27"/>
        <v>N/A</v>
      </c>
      <c r="CB24" s="739"/>
      <c r="CC24" s="384" t="str">
        <f t="shared" si="28"/>
        <v>N/A</v>
      </c>
      <c r="CD24" s="739"/>
      <c r="CE24" s="384" t="str">
        <f t="shared" si="29"/>
        <v>N/A</v>
      </c>
      <c r="CF24" s="396"/>
      <c r="CG24" s="384" t="str">
        <f t="shared" si="30"/>
        <v>N/A</v>
      </c>
      <c r="CH24" s="739"/>
      <c r="CI24" s="384" t="str">
        <f t="shared" si="31"/>
        <v>N/A</v>
      </c>
      <c r="CJ24" s="739"/>
      <c r="CK24" s="384" t="str">
        <f t="shared" si="32"/>
        <v>N/A</v>
      </c>
      <c r="CL24" s="396"/>
      <c r="CM24" s="384" t="str">
        <f t="shared" si="33"/>
        <v>N/A</v>
      </c>
      <c r="CN24" s="396"/>
      <c r="CO24" s="384" t="str">
        <f t="shared" si="34"/>
        <v>N/A</v>
      </c>
      <c r="CP24" s="743"/>
      <c r="CQ24" s="384" t="str">
        <f t="shared" si="35"/>
        <v>N/A</v>
      </c>
      <c r="CR24" s="743"/>
      <c r="CS24" s="384" t="str">
        <f t="shared" si="36"/>
        <v>N/A</v>
      </c>
      <c r="CT24" s="739"/>
      <c r="CU24" s="384" t="str">
        <f t="shared" si="37"/>
        <v>N/A</v>
      </c>
      <c r="CV24" s="739"/>
      <c r="CW24" s="384" t="str">
        <f t="shared" si="38"/>
        <v>N/A</v>
      </c>
      <c r="CX24" s="739"/>
      <c r="CY24" s="384" t="str">
        <f t="shared" si="39"/>
        <v>N/A</v>
      </c>
      <c r="CZ24" s="739"/>
      <c r="DA24" s="384" t="str">
        <f t="shared" si="21"/>
        <v>N/A</v>
      </c>
    </row>
    <row r="25" spans="1:105" ht="21" customHeight="1" x14ac:dyDescent="0.2">
      <c r="B25" s="375">
        <v>105</v>
      </c>
      <c r="C25" s="553">
        <v>18</v>
      </c>
      <c r="D25" s="401" t="s">
        <v>267</v>
      </c>
      <c r="E25" s="553" t="s">
        <v>664</v>
      </c>
      <c r="F25" s="405"/>
      <c r="G25" s="404"/>
      <c r="H25" s="405"/>
      <c r="I25" s="404"/>
      <c r="J25" s="405"/>
      <c r="K25" s="404"/>
      <c r="L25" s="405"/>
      <c r="M25" s="404"/>
      <c r="N25" s="405"/>
      <c r="O25" s="404"/>
      <c r="P25" s="405"/>
      <c r="Q25" s="404"/>
      <c r="R25" s="405"/>
      <c r="S25" s="404"/>
      <c r="T25" s="405"/>
      <c r="U25" s="404"/>
      <c r="V25" s="405"/>
      <c r="W25" s="404"/>
      <c r="X25" s="405"/>
      <c r="Y25" s="404"/>
      <c r="Z25" s="405"/>
      <c r="AA25" s="404"/>
      <c r="AB25" s="405"/>
      <c r="AC25" s="404"/>
      <c r="AD25" s="405"/>
      <c r="AE25" s="404"/>
      <c r="AF25" s="405"/>
      <c r="AG25" s="404"/>
      <c r="AH25" s="735">
        <v>211.33474731445313</v>
      </c>
      <c r="AI25" s="736"/>
      <c r="AJ25" s="735">
        <v>212.95527648925781</v>
      </c>
      <c r="AK25" s="736"/>
      <c r="AL25" s="735">
        <v>366.37850952148438</v>
      </c>
      <c r="AM25" s="736"/>
      <c r="AN25" s="735">
        <v>370.99761962890625</v>
      </c>
      <c r="AO25" s="736"/>
      <c r="AP25" s="735">
        <v>373.79345703125</v>
      </c>
      <c r="AQ25" s="736"/>
      <c r="AR25" s="735">
        <v>204</v>
      </c>
      <c r="AS25" s="736"/>
      <c r="AT25" s="735">
        <v>208</v>
      </c>
      <c r="AU25" s="736"/>
      <c r="AV25" s="665">
        <v>215</v>
      </c>
      <c r="AW25" s="736"/>
      <c r="AX25" s="876">
        <f>AX8-AX17-AX21-AX26</f>
        <v>1341.9736962351139</v>
      </c>
      <c r="AY25" s="736" t="s">
        <v>584</v>
      </c>
      <c r="AZ25" s="735"/>
      <c r="BA25" s="404"/>
      <c r="BD25" s="396">
        <v>18</v>
      </c>
      <c r="BE25" s="420" t="s">
        <v>687</v>
      </c>
      <c r="BF25" s="396" t="s">
        <v>666</v>
      </c>
      <c r="BG25" s="396" t="s">
        <v>320</v>
      </c>
      <c r="BH25" s="739"/>
      <c r="BI25" s="384" t="str">
        <f t="shared" si="22"/>
        <v>N/A</v>
      </c>
      <c r="BJ25" s="396"/>
      <c r="BK25" s="384" t="str">
        <f t="shared" si="0"/>
        <v>N/A</v>
      </c>
      <c r="BL25" s="396"/>
      <c r="BM25" s="384" t="str">
        <f t="shared" si="1"/>
        <v>N/A</v>
      </c>
      <c r="BN25" s="396"/>
      <c r="BO25" s="384" t="str">
        <f t="shared" si="2"/>
        <v>N/A</v>
      </c>
      <c r="BP25" s="396"/>
      <c r="BQ25" s="384" t="str">
        <f t="shared" si="3"/>
        <v>N/A</v>
      </c>
      <c r="BR25" s="396"/>
      <c r="BS25" s="384" t="str">
        <f t="shared" si="23"/>
        <v>N/A</v>
      </c>
      <c r="BT25" s="396"/>
      <c r="BU25" s="384" t="str">
        <f t="shared" si="24"/>
        <v>N/A</v>
      </c>
      <c r="BV25" s="396"/>
      <c r="BW25" s="384" t="str">
        <f t="shared" si="25"/>
        <v>N/A</v>
      </c>
      <c r="BX25" s="396"/>
      <c r="BY25" s="384" t="str">
        <f t="shared" si="26"/>
        <v>N/A</v>
      </c>
      <c r="BZ25" s="743"/>
      <c r="CA25" s="384" t="str">
        <f t="shared" si="27"/>
        <v>N/A</v>
      </c>
      <c r="CB25" s="739"/>
      <c r="CC25" s="384" t="str">
        <f t="shared" si="28"/>
        <v>N/A</v>
      </c>
      <c r="CD25" s="739"/>
      <c r="CE25" s="384" t="str">
        <f t="shared" si="29"/>
        <v>N/A</v>
      </c>
      <c r="CF25" s="396"/>
      <c r="CG25" s="384" t="str">
        <f t="shared" si="30"/>
        <v>N/A</v>
      </c>
      <c r="CH25" s="739"/>
      <c r="CI25" s="384" t="str">
        <f t="shared" si="31"/>
        <v>N/A</v>
      </c>
      <c r="CJ25" s="739"/>
      <c r="CK25" s="384" t="str">
        <f t="shared" si="32"/>
        <v>ok</v>
      </c>
      <c r="CL25" s="396"/>
      <c r="CM25" s="384" t="str">
        <f t="shared" si="33"/>
        <v>&gt; 25%</v>
      </c>
      <c r="CN25" s="396"/>
      <c r="CO25" s="384" t="str">
        <f t="shared" si="34"/>
        <v>ok</v>
      </c>
      <c r="CP25" s="743"/>
      <c r="CQ25" s="384" t="str">
        <f t="shared" si="35"/>
        <v>ok</v>
      </c>
      <c r="CR25" s="743"/>
      <c r="CS25" s="384" t="str">
        <f t="shared" si="36"/>
        <v>&gt; 25%</v>
      </c>
      <c r="CT25" s="739"/>
      <c r="CU25" s="384" t="str">
        <f t="shared" si="37"/>
        <v>ok</v>
      </c>
      <c r="CV25" s="739"/>
      <c r="CW25" s="384" t="str">
        <f t="shared" si="38"/>
        <v>ok</v>
      </c>
      <c r="CX25" s="739"/>
      <c r="CY25" s="384" t="str">
        <f t="shared" si="39"/>
        <v>&gt; 25%</v>
      </c>
      <c r="CZ25" s="739"/>
      <c r="DA25" s="384" t="str">
        <f t="shared" si="21"/>
        <v>N/A</v>
      </c>
    </row>
    <row r="26" spans="1:105" ht="18.95" customHeight="1" x14ac:dyDescent="0.2">
      <c r="B26" s="375">
        <v>2414</v>
      </c>
      <c r="C26" s="594">
        <v>19</v>
      </c>
      <c r="D26" s="401" t="s">
        <v>688</v>
      </c>
      <c r="E26" s="553" t="s">
        <v>664</v>
      </c>
      <c r="F26" s="418"/>
      <c r="G26" s="419"/>
      <c r="H26" s="418"/>
      <c r="I26" s="419"/>
      <c r="J26" s="418"/>
      <c r="K26" s="419"/>
      <c r="L26" s="418"/>
      <c r="M26" s="419"/>
      <c r="N26" s="418"/>
      <c r="O26" s="419"/>
      <c r="P26" s="418"/>
      <c r="Q26" s="419"/>
      <c r="R26" s="418"/>
      <c r="S26" s="419"/>
      <c r="T26" s="418"/>
      <c r="U26" s="419"/>
      <c r="V26" s="418"/>
      <c r="W26" s="419"/>
      <c r="X26" s="418"/>
      <c r="Y26" s="419"/>
      <c r="Z26" s="418"/>
      <c r="AA26" s="419"/>
      <c r="AB26" s="418"/>
      <c r="AC26" s="419"/>
      <c r="AD26" s="418"/>
      <c r="AE26" s="419"/>
      <c r="AF26" s="418"/>
      <c r="AG26" s="419"/>
      <c r="AH26" s="747">
        <v>357.72286987304688</v>
      </c>
      <c r="AI26" s="748"/>
      <c r="AJ26" s="747">
        <v>338.26239013671875</v>
      </c>
      <c r="AK26" s="748"/>
      <c r="AL26" s="747">
        <v>306.7867431640625</v>
      </c>
      <c r="AM26" s="748"/>
      <c r="AN26" s="747">
        <v>318.386474609375</v>
      </c>
      <c r="AO26" s="748"/>
      <c r="AP26" s="747">
        <v>317.14199829101563</v>
      </c>
      <c r="AQ26" s="748"/>
      <c r="AR26" s="747">
        <v>301.52737426757813</v>
      </c>
      <c r="AS26" s="748"/>
      <c r="AT26" s="747">
        <v>311.24044799804688</v>
      </c>
      <c r="AU26" s="748"/>
      <c r="AV26" s="875">
        <v>193.9715576171875</v>
      </c>
      <c r="AW26" s="748"/>
      <c r="AX26" s="875">
        <v>89.89</v>
      </c>
      <c r="AY26" s="748" t="s">
        <v>586</v>
      </c>
      <c r="AZ26" s="747"/>
      <c r="BA26" s="419"/>
      <c r="BD26" s="409">
        <v>19</v>
      </c>
      <c r="BE26" s="749" t="s">
        <v>689</v>
      </c>
      <c r="BF26" s="396" t="s">
        <v>666</v>
      </c>
      <c r="BG26" s="396" t="s">
        <v>320</v>
      </c>
      <c r="BH26" s="739"/>
      <c r="BI26" s="384" t="str">
        <f t="shared" si="22"/>
        <v>N/A</v>
      </c>
      <c r="BJ26" s="396"/>
      <c r="BK26" s="384" t="str">
        <f t="shared" si="0"/>
        <v>N/A</v>
      </c>
      <c r="BL26" s="396"/>
      <c r="BM26" s="384" t="str">
        <f t="shared" si="1"/>
        <v>N/A</v>
      </c>
      <c r="BN26" s="396"/>
      <c r="BO26" s="384" t="str">
        <f t="shared" si="2"/>
        <v>N/A</v>
      </c>
      <c r="BP26" s="396"/>
      <c r="BQ26" s="384" t="str">
        <f t="shared" si="3"/>
        <v>N/A</v>
      </c>
      <c r="BR26" s="396"/>
      <c r="BS26" s="384" t="str">
        <f t="shared" si="23"/>
        <v>N/A</v>
      </c>
      <c r="BT26" s="396"/>
      <c r="BU26" s="384" t="str">
        <f t="shared" si="24"/>
        <v>N/A</v>
      </c>
      <c r="BV26" s="396"/>
      <c r="BW26" s="384" t="str">
        <f t="shared" si="25"/>
        <v>N/A</v>
      </c>
      <c r="BX26" s="396"/>
      <c r="BY26" s="384" t="str">
        <f t="shared" si="26"/>
        <v>N/A</v>
      </c>
      <c r="BZ26" s="396"/>
      <c r="CA26" s="384" t="str">
        <f t="shared" si="27"/>
        <v>N/A</v>
      </c>
      <c r="CB26" s="739"/>
      <c r="CC26" s="384" t="str">
        <f t="shared" si="28"/>
        <v>N/A</v>
      </c>
      <c r="CD26" s="396"/>
      <c r="CE26" s="384" t="str">
        <f t="shared" si="29"/>
        <v>N/A</v>
      </c>
      <c r="CF26" s="396"/>
      <c r="CG26" s="384" t="str">
        <f t="shared" si="30"/>
        <v>N/A</v>
      </c>
      <c r="CH26" s="739"/>
      <c r="CI26" s="384" t="str">
        <f t="shared" si="31"/>
        <v>N/A</v>
      </c>
      <c r="CJ26" s="396"/>
      <c r="CK26" s="384" t="str">
        <f t="shared" si="32"/>
        <v>ok</v>
      </c>
      <c r="CL26" s="396"/>
      <c r="CM26" s="384" t="str">
        <f t="shared" si="33"/>
        <v>ok</v>
      </c>
      <c r="CN26" s="396"/>
      <c r="CO26" s="384" t="str">
        <f t="shared" si="34"/>
        <v>ok</v>
      </c>
      <c r="CP26" s="396"/>
      <c r="CQ26" s="384" t="str">
        <f t="shared" si="35"/>
        <v>ok</v>
      </c>
      <c r="CR26" s="396"/>
      <c r="CS26" s="384" t="str">
        <f t="shared" si="36"/>
        <v>ok</v>
      </c>
      <c r="CT26" s="739"/>
      <c r="CU26" s="384" t="str">
        <f t="shared" si="37"/>
        <v>ok</v>
      </c>
      <c r="CV26" s="396"/>
      <c r="CW26" s="384" t="str">
        <f t="shared" si="38"/>
        <v>&gt; 25%</v>
      </c>
      <c r="CX26" s="739"/>
      <c r="CY26" s="384" t="str">
        <f t="shared" si="39"/>
        <v>&gt; 25%</v>
      </c>
      <c r="CZ26" s="396"/>
      <c r="DA26" s="384" t="str">
        <f t="shared" si="21"/>
        <v>N/A</v>
      </c>
    </row>
    <row r="27" spans="1:105" ht="26.1" customHeight="1" x14ac:dyDescent="0.2">
      <c r="B27" s="744">
        <v>160</v>
      </c>
      <c r="C27" s="423">
        <v>20</v>
      </c>
      <c r="D27" s="422" t="s">
        <v>270</v>
      </c>
      <c r="E27" s="423" t="s">
        <v>690</v>
      </c>
      <c r="F27" s="424"/>
      <c r="G27" s="425"/>
      <c r="H27" s="424"/>
      <c r="I27" s="425"/>
      <c r="J27" s="424"/>
      <c r="K27" s="425"/>
      <c r="L27" s="424"/>
      <c r="M27" s="425"/>
      <c r="N27" s="424"/>
      <c r="O27" s="425"/>
      <c r="P27" s="424"/>
      <c r="Q27" s="425"/>
      <c r="R27" s="424"/>
      <c r="S27" s="425"/>
      <c r="T27" s="424"/>
      <c r="U27" s="425"/>
      <c r="V27" s="424"/>
      <c r="W27" s="425"/>
      <c r="X27" s="424"/>
      <c r="Y27" s="425"/>
      <c r="Z27" s="424"/>
      <c r="AA27" s="425"/>
      <c r="AB27" s="424"/>
      <c r="AC27" s="425"/>
      <c r="AD27" s="424"/>
      <c r="AE27" s="425"/>
      <c r="AF27" s="424"/>
      <c r="AG27" s="425"/>
      <c r="AH27" s="750"/>
      <c r="AI27" s="751"/>
      <c r="AJ27" s="750"/>
      <c r="AK27" s="751"/>
      <c r="AL27" s="750"/>
      <c r="AM27" s="751"/>
      <c r="AN27" s="750"/>
      <c r="AO27" s="751"/>
      <c r="AP27" s="750"/>
      <c r="AQ27" s="751"/>
      <c r="AR27" s="750"/>
      <c r="AS27" s="751"/>
      <c r="AT27" s="750"/>
      <c r="AU27" s="751"/>
      <c r="AV27" s="750"/>
      <c r="AW27" s="751"/>
      <c r="AX27" s="750"/>
      <c r="AY27" s="751"/>
      <c r="AZ27" s="750"/>
      <c r="BA27" s="425"/>
      <c r="BD27" s="427">
        <v>20</v>
      </c>
      <c r="BE27" s="752" t="s">
        <v>691</v>
      </c>
      <c r="BF27" s="427" t="s">
        <v>690</v>
      </c>
      <c r="BG27" s="427" t="s">
        <v>320</v>
      </c>
      <c r="BH27" s="753"/>
      <c r="BI27" s="427" t="str">
        <f t="shared" si="22"/>
        <v>N/A</v>
      </c>
      <c r="BJ27" s="427"/>
      <c r="BK27" s="427" t="str">
        <f t="shared" si="0"/>
        <v>N/A</v>
      </c>
      <c r="BL27" s="427"/>
      <c r="BM27" s="427" t="str">
        <f t="shared" si="1"/>
        <v>N/A</v>
      </c>
      <c r="BN27" s="427"/>
      <c r="BO27" s="427" t="str">
        <f t="shared" si="2"/>
        <v>N/A</v>
      </c>
      <c r="BP27" s="427"/>
      <c r="BQ27" s="427" t="str">
        <f>IF(OR(ISBLANK(N27),ISBLANK(P27)),"N/A",IF(ABS((P27-N27)/N27)&gt;0.25,"&gt; 25%","ok"))</f>
        <v>N/A</v>
      </c>
      <c r="BR27" s="427"/>
      <c r="BS27" s="427" t="str">
        <f t="shared" si="23"/>
        <v>N/A</v>
      </c>
      <c r="BT27" s="427"/>
      <c r="BU27" s="427" t="str">
        <f t="shared" si="24"/>
        <v>N/A</v>
      </c>
      <c r="BV27" s="427"/>
      <c r="BW27" s="427" t="str">
        <f t="shared" si="25"/>
        <v>N/A</v>
      </c>
      <c r="BX27" s="427"/>
      <c r="BY27" s="427" t="str">
        <f t="shared" si="26"/>
        <v>N/A</v>
      </c>
      <c r="BZ27" s="427"/>
      <c r="CA27" s="427" t="str">
        <f t="shared" si="27"/>
        <v>N/A</v>
      </c>
      <c r="CB27" s="427"/>
      <c r="CC27" s="427" t="str">
        <f t="shared" si="28"/>
        <v>N/A</v>
      </c>
      <c r="CD27" s="427"/>
      <c r="CE27" s="427" t="str">
        <f t="shared" si="29"/>
        <v>N/A</v>
      </c>
      <c r="CF27" s="427"/>
      <c r="CG27" s="427" t="str">
        <f t="shared" si="30"/>
        <v>N/A</v>
      </c>
      <c r="CH27" s="427"/>
      <c r="CI27" s="427" t="str">
        <f t="shared" si="31"/>
        <v>N/A</v>
      </c>
      <c r="CJ27" s="427"/>
      <c r="CK27" s="427" t="str">
        <f t="shared" si="32"/>
        <v>N/A</v>
      </c>
      <c r="CL27" s="427"/>
      <c r="CM27" s="427" t="str">
        <f t="shared" si="33"/>
        <v>N/A</v>
      </c>
      <c r="CN27" s="427"/>
      <c r="CO27" s="427" t="str">
        <f t="shared" si="34"/>
        <v>N/A</v>
      </c>
      <c r="CP27" s="427"/>
      <c r="CQ27" s="427" t="str">
        <f t="shared" si="35"/>
        <v>N/A</v>
      </c>
      <c r="CR27" s="427"/>
      <c r="CS27" s="427" t="str">
        <f t="shared" si="36"/>
        <v>N/A</v>
      </c>
      <c r="CT27" s="427"/>
      <c r="CU27" s="427" t="str">
        <f t="shared" si="37"/>
        <v>N/A</v>
      </c>
      <c r="CV27" s="427"/>
      <c r="CW27" s="427" t="str">
        <f t="shared" si="38"/>
        <v>N/A</v>
      </c>
      <c r="CX27" s="427"/>
      <c r="CY27" s="427" t="str">
        <f t="shared" si="39"/>
        <v>N/A</v>
      </c>
      <c r="CZ27" s="427"/>
      <c r="DA27" s="384" t="str">
        <f t="shared" si="21"/>
        <v>N/A</v>
      </c>
    </row>
    <row r="28" spans="1:105" ht="25.35" customHeight="1" x14ac:dyDescent="0.2">
      <c r="BD28" s="754"/>
      <c r="BE28" s="631"/>
      <c r="BF28" s="755"/>
      <c r="BG28" s="756"/>
      <c r="BH28" s="659"/>
      <c r="BI28" s="659"/>
      <c r="BJ28" s="659"/>
      <c r="BK28" s="659"/>
      <c r="BL28" s="659"/>
      <c r="BM28" s="659"/>
      <c r="BN28" s="659"/>
      <c r="BO28" s="659"/>
      <c r="BP28" s="659"/>
      <c r="BQ28" s="659"/>
      <c r="BR28" s="659"/>
      <c r="BS28" s="659"/>
      <c r="BT28" s="659"/>
      <c r="BU28" s="659"/>
      <c r="BV28" s="659"/>
      <c r="BW28" s="659"/>
      <c r="BX28" s="659"/>
      <c r="BY28" s="659"/>
      <c r="BZ28" s="659"/>
      <c r="CA28" s="659"/>
      <c r="CB28" s="659"/>
      <c r="CC28" s="659"/>
      <c r="CD28" s="659"/>
      <c r="CE28" s="659"/>
      <c r="CF28" s="659"/>
      <c r="CG28" s="659"/>
      <c r="CH28" s="659"/>
      <c r="CI28" s="659"/>
      <c r="CJ28" s="659"/>
      <c r="CK28" s="659"/>
      <c r="CL28" s="659"/>
      <c r="CM28" s="659"/>
      <c r="CN28" s="659"/>
      <c r="CO28" s="318"/>
      <c r="CP28" s="318"/>
      <c r="CQ28" s="318"/>
      <c r="CR28" s="318"/>
      <c r="CS28" s="318"/>
      <c r="CT28" s="318"/>
      <c r="CU28" s="318"/>
      <c r="CV28" s="318"/>
      <c r="CW28" s="318"/>
      <c r="CX28" s="318"/>
      <c r="CY28" s="318"/>
      <c r="CZ28" s="318"/>
      <c r="DA28" s="318"/>
    </row>
    <row r="29" spans="1:105" ht="3" customHeight="1" x14ac:dyDescent="0.2">
      <c r="C29" s="757"/>
      <c r="D29" s="470"/>
      <c r="E29" s="758"/>
      <c r="F29" s="470"/>
      <c r="G29" s="470"/>
      <c r="H29" s="470"/>
      <c r="I29" s="460"/>
      <c r="J29" s="460"/>
      <c r="K29" s="460"/>
      <c r="L29" s="460"/>
      <c r="M29" s="460"/>
      <c r="N29" s="460"/>
      <c r="O29" s="460"/>
      <c r="P29" s="872"/>
      <c r="Q29" s="460"/>
      <c r="R29" s="872"/>
      <c r="S29" s="460"/>
      <c r="T29" s="872"/>
      <c r="U29" s="460"/>
      <c r="V29" s="872"/>
      <c r="W29" s="460"/>
      <c r="X29" s="470"/>
      <c r="Y29" s="460"/>
      <c r="Z29" s="470"/>
      <c r="AA29" s="460"/>
      <c r="AB29" s="470"/>
      <c r="AC29" s="460"/>
      <c r="AD29" s="470"/>
      <c r="AE29" s="460"/>
      <c r="AF29" s="470"/>
      <c r="AG29" s="460"/>
      <c r="AH29" s="470"/>
      <c r="AI29" s="460"/>
      <c r="AJ29" s="872"/>
      <c r="AK29" s="460"/>
      <c r="AL29" s="470"/>
      <c r="AM29" s="460"/>
      <c r="AN29" s="470"/>
      <c r="AO29" s="535"/>
      <c r="AP29" s="535"/>
      <c r="AQ29" s="535"/>
      <c r="AR29" s="535"/>
      <c r="AS29" s="535"/>
      <c r="AV29" s="535"/>
      <c r="AW29" s="535"/>
      <c r="BD29" s="544" t="s">
        <v>647</v>
      </c>
      <c r="BE29" s="318"/>
      <c r="BF29" s="659"/>
      <c r="BG29" s="659"/>
      <c r="BH29" s="659"/>
      <c r="BI29" s="659"/>
      <c r="BJ29" s="659"/>
      <c r="BK29" s="659"/>
      <c r="BL29" s="659"/>
      <c r="BM29" s="659"/>
      <c r="BN29" s="659"/>
      <c r="BO29" s="659"/>
      <c r="BP29" s="659"/>
      <c r="BQ29" s="659"/>
      <c r="BR29" s="659"/>
      <c r="BS29" s="659"/>
      <c r="BT29" s="659"/>
      <c r="BU29" s="659"/>
      <c r="BV29" s="659"/>
      <c r="BW29" s="659"/>
      <c r="BX29" s="659"/>
      <c r="BY29" s="659"/>
      <c r="BZ29" s="659"/>
      <c r="CA29" s="659"/>
      <c r="CB29" s="659"/>
      <c r="CC29" s="659"/>
      <c r="CD29" s="659"/>
      <c r="CE29" s="659"/>
      <c r="CF29" s="659"/>
      <c r="CG29" s="659"/>
      <c r="CH29" s="659"/>
      <c r="CI29" s="659"/>
      <c r="CJ29" s="659"/>
      <c r="CK29" s="659"/>
      <c r="CL29" s="659"/>
      <c r="CM29" s="659"/>
      <c r="CN29" s="659"/>
      <c r="CO29" s="659"/>
      <c r="CP29" s="659"/>
      <c r="CQ29" s="659"/>
      <c r="CR29" s="659"/>
      <c r="CS29" s="659"/>
      <c r="CT29" s="659"/>
      <c r="CU29" s="659"/>
      <c r="CV29" s="659"/>
      <c r="CW29" s="659"/>
      <c r="CX29" s="659"/>
      <c r="CY29" s="659"/>
      <c r="CZ29" s="659"/>
      <c r="DA29" s="659"/>
    </row>
    <row r="30" spans="1:105" ht="14.25" customHeight="1" x14ac:dyDescent="0.2">
      <c r="C30" s="534" t="s">
        <v>349</v>
      </c>
      <c r="D30" s="432"/>
      <c r="E30" s="697"/>
      <c r="F30" s="534"/>
      <c r="G30" s="534"/>
      <c r="BD30" s="365" t="s">
        <v>310</v>
      </c>
      <c r="BE30" s="365" t="s">
        <v>311</v>
      </c>
      <c r="BF30" s="365" t="s">
        <v>312</v>
      </c>
      <c r="BG30" s="364">
        <v>1990</v>
      </c>
      <c r="BH30" s="364"/>
      <c r="BI30" s="365">
        <v>1995</v>
      </c>
      <c r="BJ30" s="365"/>
      <c r="BK30" s="365">
        <v>1996</v>
      </c>
      <c r="BL30" s="365"/>
      <c r="BM30" s="365">
        <v>1997</v>
      </c>
      <c r="BN30" s="365"/>
      <c r="BO30" s="365">
        <v>1998</v>
      </c>
      <c r="BP30" s="365"/>
      <c r="BQ30" s="365">
        <v>1999</v>
      </c>
      <c r="BR30" s="365"/>
      <c r="BS30" s="365">
        <v>2000</v>
      </c>
      <c r="BT30" s="365"/>
      <c r="BU30" s="365">
        <v>2001</v>
      </c>
      <c r="BV30" s="365"/>
      <c r="BW30" s="365">
        <v>2002</v>
      </c>
      <c r="BX30" s="365"/>
      <c r="BY30" s="365">
        <v>2003</v>
      </c>
      <c r="BZ30" s="365"/>
      <c r="CA30" s="365">
        <v>2004</v>
      </c>
      <c r="CB30" s="365"/>
      <c r="CC30" s="365">
        <v>2005</v>
      </c>
      <c r="CD30" s="365"/>
      <c r="CE30" s="365">
        <v>2006</v>
      </c>
      <c r="CF30" s="365"/>
      <c r="CG30" s="365">
        <v>2007</v>
      </c>
      <c r="CH30" s="365"/>
      <c r="CI30" s="365">
        <v>2008</v>
      </c>
      <c r="CJ30" s="365"/>
      <c r="CK30" s="365">
        <v>2009</v>
      </c>
      <c r="CL30" s="365"/>
      <c r="CM30" s="365">
        <v>2010</v>
      </c>
      <c r="CN30" s="365"/>
      <c r="CO30" s="365">
        <v>2011</v>
      </c>
      <c r="CP30" s="365"/>
      <c r="CQ30" s="365">
        <v>2012</v>
      </c>
      <c r="CR30" s="365"/>
      <c r="CS30" s="365">
        <v>2013</v>
      </c>
      <c r="CT30" s="365"/>
      <c r="CU30" s="365">
        <v>2014</v>
      </c>
      <c r="CV30" s="365"/>
      <c r="CW30" s="365">
        <v>2015</v>
      </c>
      <c r="CX30" s="365"/>
      <c r="CY30" s="365">
        <v>2016</v>
      </c>
      <c r="CZ30" s="365"/>
      <c r="DA30" s="365">
        <v>2017</v>
      </c>
    </row>
    <row r="31" spans="1:105" ht="13.5" customHeight="1" x14ac:dyDescent="0.2">
      <c r="C31" s="446" t="s">
        <v>351</v>
      </c>
      <c r="D31" s="967" t="s">
        <v>692</v>
      </c>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967"/>
      <c r="AM31" s="967"/>
      <c r="AN31" s="967"/>
      <c r="AO31" s="967"/>
      <c r="AP31" s="967"/>
      <c r="AQ31" s="967"/>
      <c r="AR31" s="967"/>
      <c r="AS31" s="967"/>
      <c r="AT31" s="967"/>
      <c r="AU31" s="967"/>
      <c r="AV31" s="967"/>
      <c r="AW31" s="967"/>
      <c r="AX31" s="967"/>
      <c r="AY31" s="967"/>
      <c r="AZ31" s="967"/>
      <c r="BA31" s="967"/>
      <c r="BB31" s="967"/>
      <c r="BD31" s="604">
        <v>1</v>
      </c>
      <c r="BE31" s="737" t="s">
        <v>665</v>
      </c>
      <c r="BF31" s="396" t="s">
        <v>664</v>
      </c>
      <c r="BG31" s="396">
        <f>F8</f>
        <v>0</v>
      </c>
      <c r="BH31" s="396"/>
      <c r="BI31" s="396">
        <f>H8</f>
        <v>0</v>
      </c>
      <c r="BJ31" s="396"/>
      <c r="BK31" s="396">
        <f>J8</f>
        <v>0</v>
      </c>
      <c r="BL31" s="396"/>
      <c r="BM31" s="396">
        <f>L8</f>
        <v>0</v>
      </c>
      <c r="BN31" s="396"/>
      <c r="BO31" s="396">
        <f>N8</f>
        <v>0</v>
      </c>
      <c r="BP31" s="396"/>
      <c r="BQ31" s="396">
        <f>P8</f>
        <v>0</v>
      </c>
      <c r="BR31" s="396"/>
      <c r="BS31" s="396">
        <f>R8</f>
        <v>0</v>
      </c>
      <c r="BT31" s="396"/>
      <c r="BU31" s="396">
        <f>T8</f>
        <v>0</v>
      </c>
      <c r="BV31" s="396"/>
      <c r="BW31" s="396">
        <f>V8</f>
        <v>0</v>
      </c>
      <c r="BX31" s="396"/>
      <c r="BY31" s="396">
        <f>X8</f>
        <v>0</v>
      </c>
      <c r="BZ31" s="396"/>
      <c r="CA31" s="396">
        <f>Z8</f>
        <v>0</v>
      </c>
      <c r="CB31" s="396"/>
      <c r="CC31" s="396">
        <f>AB8</f>
        <v>0</v>
      </c>
      <c r="CD31" s="396"/>
      <c r="CE31" s="396">
        <f>AD8</f>
        <v>0</v>
      </c>
      <c r="CF31" s="396"/>
      <c r="CG31" s="396">
        <f>AF8</f>
        <v>0</v>
      </c>
      <c r="CH31" s="396"/>
      <c r="CI31" s="396">
        <f>AH8</f>
        <v>316.4769287109375</v>
      </c>
      <c r="CJ31" s="396"/>
      <c r="CK31" s="396">
        <f>AJ8</f>
        <v>318.0701904296875</v>
      </c>
      <c r="CL31" s="396"/>
      <c r="CM31" s="396">
        <f>AL8</f>
        <v>533.00439453125</v>
      </c>
      <c r="CN31" s="396"/>
      <c r="CO31" s="396">
        <f>AN8</f>
        <v>540.29119873046875</v>
      </c>
      <c r="CP31" s="396"/>
      <c r="CQ31" s="396">
        <f>AP8</f>
        <v>544.302734375</v>
      </c>
      <c r="CR31" s="396"/>
      <c r="CS31" s="396">
        <f>AR8</f>
        <v>536.02154541015625</v>
      </c>
      <c r="CT31" s="396"/>
      <c r="CU31" s="396">
        <f>AT8</f>
        <v>547.028076171875</v>
      </c>
      <c r="CV31" s="396"/>
      <c r="CW31" s="396">
        <f>AV8</f>
        <v>1164.268798828125</v>
      </c>
      <c r="CX31" s="396"/>
      <c r="CY31" s="396">
        <f>AX8</f>
        <v>1609.693696235114</v>
      </c>
      <c r="CZ31" s="396"/>
      <c r="DA31" s="396">
        <f>AZ8</f>
        <v>1646.4052738875841</v>
      </c>
    </row>
    <row r="32" spans="1:105" ht="17.100000000000001" customHeight="1" x14ac:dyDescent="0.2">
      <c r="A32" s="447"/>
      <c r="B32" s="447"/>
      <c r="C32" s="446" t="s">
        <v>351</v>
      </c>
      <c r="D32" s="978" t="s">
        <v>693</v>
      </c>
      <c r="E32" s="978"/>
      <c r="F32" s="978"/>
      <c r="G32" s="978"/>
      <c r="H32" s="978"/>
      <c r="I32" s="978"/>
      <c r="J32" s="978"/>
      <c r="K32" s="978"/>
      <c r="L32" s="978"/>
      <c r="M32" s="978"/>
      <c r="N32" s="978"/>
      <c r="O32" s="978"/>
      <c r="P32" s="978"/>
      <c r="Q32" s="978"/>
      <c r="R32" s="978"/>
      <c r="S32" s="978"/>
      <c r="T32" s="978"/>
      <c r="U32" s="978"/>
      <c r="V32" s="978"/>
      <c r="W32" s="978"/>
      <c r="X32" s="978"/>
      <c r="Y32" s="978"/>
      <c r="Z32" s="978"/>
      <c r="AA32" s="978"/>
      <c r="AB32" s="978"/>
      <c r="AC32" s="978"/>
      <c r="AD32" s="978"/>
      <c r="AE32" s="978"/>
      <c r="AF32" s="978"/>
      <c r="AG32" s="978"/>
      <c r="AH32" s="978"/>
      <c r="AI32" s="978"/>
      <c r="AJ32" s="978"/>
      <c r="AK32" s="978"/>
      <c r="AL32" s="978"/>
      <c r="AM32" s="978"/>
      <c r="AN32" s="978"/>
      <c r="AO32" s="978"/>
      <c r="AP32" s="978"/>
      <c r="AQ32" s="978"/>
      <c r="AR32" s="978"/>
      <c r="AS32" s="978"/>
      <c r="AT32" s="978"/>
      <c r="AU32" s="978"/>
      <c r="AV32" s="978"/>
      <c r="AW32" s="978"/>
      <c r="AX32" s="978"/>
      <c r="AY32" s="978"/>
      <c r="AZ32" s="978"/>
      <c r="BA32" s="978"/>
      <c r="BB32" s="978"/>
      <c r="BC32" s="606"/>
      <c r="BD32" s="466">
        <v>21</v>
      </c>
      <c r="BE32" s="449" t="s">
        <v>694</v>
      </c>
      <c r="BF32" s="396" t="s">
        <v>664</v>
      </c>
      <c r="BG32" s="396">
        <f>SUM(F9:F12)+SUM(F14:F16)</f>
        <v>0</v>
      </c>
      <c r="BH32" s="396"/>
      <c r="BI32" s="396">
        <f t="shared" ref="BI32:CY32" si="40">SUM(H9:H12)+SUM(H14:H16)</f>
        <v>0</v>
      </c>
      <c r="BJ32" s="396"/>
      <c r="BK32" s="396">
        <f t="shared" si="40"/>
        <v>0</v>
      </c>
      <c r="BL32" s="396"/>
      <c r="BM32" s="396">
        <f t="shared" si="40"/>
        <v>0</v>
      </c>
      <c r="BN32" s="396"/>
      <c r="BO32" s="396">
        <f t="shared" si="40"/>
        <v>0</v>
      </c>
      <c r="BP32" s="396"/>
      <c r="BQ32" s="396">
        <f t="shared" si="40"/>
        <v>0</v>
      </c>
      <c r="BR32" s="396"/>
      <c r="BS32" s="396">
        <f t="shared" si="40"/>
        <v>0</v>
      </c>
      <c r="BT32" s="396"/>
      <c r="BU32" s="396">
        <f t="shared" si="40"/>
        <v>0</v>
      </c>
      <c r="BV32" s="396"/>
      <c r="BW32" s="396">
        <f t="shared" si="40"/>
        <v>0</v>
      </c>
      <c r="BX32" s="396"/>
      <c r="BY32" s="396">
        <f t="shared" si="40"/>
        <v>0</v>
      </c>
      <c r="BZ32" s="396"/>
      <c r="CA32" s="396">
        <f t="shared" si="40"/>
        <v>0</v>
      </c>
      <c r="CB32" s="396"/>
      <c r="CC32" s="396">
        <f t="shared" si="40"/>
        <v>0</v>
      </c>
      <c r="CD32" s="396"/>
      <c r="CE32" s="396">
        <f t="shared" si="40"/>
        <v>0</v>
      </c>
      <c r="CF32" s="396"/>
      <c r="CG32" s="396">
        <f t="shared" si="40"/>
        <v>0</v>
      </c>
      <c r="CH32" s="396"/>
      <c r="CI32" s="396">
        <f t="shared" si="40"/>
        <v>247.11181640625</v>
      </c>
      <c r="CJ32" s="396"/>
      <c r="CK32" s="396">
        <f t="shared" si="40"/>
        <v>248.94244384765625</v>
      </c>
      <c r="CL32" s="396"/>
      <c r="CM32" s="396">
        <f t="shared" si="40"/>
        <v>420.4822998046875</v>
      </c>
      <c r="CN32" s="396"/>
      <c r="CO32" s="396">
        <f t="shared" si="40"/>
        <v>426.74014282226563</v>
      </c>
      <c r="CP32" s="396"/>
      <c r="CQ32" s="396">
        <f t="shared" si="40"/>
        <v>430.84332275390625</v>
      </c>
      <c r="CR32" s="396"/>
      <c r="CS32" s="396">
        <f t="shared" si="40"/>
        <v>502.12728881835938</v>
      </c>
      <c r="CT32" s="396"/>
      <c r="CU32" s="396">
        <f t="shared" si="40"/>
        <v>512.07615661621094</v>
      </c>
      <c r="CV32" s="396"/>
      <c r="CW32" s="396">
        <f t="shared" si="40"/>
        <v>991.91378784179653</v>
      </c>
      <c r="CX32" s="396"/>
      <c r="CY32" s="396">
        <f t="shared" si="40"/>
        <v>1609.693696235114</v>
      </c>
      <c r="CZ32" s="396"/>
      <c r="DA32" s="396">
        <f>SUM(AZ9:AZ12)+SUM(AZ14:AZ16)</f>
        <v>1646.4052738875839</v>
      </c>
    </row>
    <row r="33" spans="1:105" ht="25.5" customHeight="1" x14ac:dyDescent="0.2">
      <c r="A33" s="447"/>
      <c r="B33" s="447"/>
      <c r="C33" s="446" t="s">
        <v>351</v>
      </c>
      <c r="D33" s="967" t="s">
        <v>361</v>
      </c>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967"/>
      <c r="AM33" s="967"/>
      <c r="AN33" s="967"/>
      <c r="AO33" s="967"/>
      <c r="AP33" s="967"/>
      <c r="AQ33" s="967"/>
      <c r="AR33" s="967"/>
      <c r="AS33" s="967"/>
      <c r="AT33" s="967"/>
      <c r="AU33" s="967"/>
      <c r="AV33" s="967"/>
      <c r="AW33" s="967"/>
      <c r="AX33" s="967"/>
      <c r="AY33" s="967"/>
      <c r="AZ33" s="967"/>
      <c r="BA33" s="967"/>
      <c r="BB33" s="967"/>
      <c r="BC33" s="606"/>
      <c r="BD33" s="451" t="s">
        <v>358</v>
      </c>
      <c r="BE33" s="449" t="s">
        <v>695</v>
      </c>
      <c r="BF33" s="396"/>
      <c r="BG33" s="396" t="str">
        <f>IF(OR(ISBLANK(F8),ISBLANK(F9),ISBLANK(F10),ISBLANK(F11),ISBLANK(F12),ISBLANK(F14),ISBLANK(F15),ISBLANK(F16)),"N/A",IF((BG31=BG32),"ok","&lt;&gt;"))</f>
        <v>N/A</v>
      </c>
      <c r="BH33" s="396"/>
      <c r="BI33" s="396" t="str">
        <f>IF(OR(ISBLANK(H8),ISBLANK(H9),ISBLANK(H10),ISBLANK(H11),ISBLANK(H12),ISBLANK(H14),ISBLANK(H15),ISBLANK(H16)),"N/A",IF((BI31=BI32),"ok","&lt;&gt;"))</f>
        <v>N/A</v>
      </c>
      <c r="BJ33" s="396"/>
      <c r="BK33" s="396" t="str">
        <f t="shared" ref="BK33:CW33" si="41">IF(OR(ISBLANK(J8),ISBLANK(J9),ISBLANK(J10),ISBLANK(J11),ISBLANK(J12),ISBLANK(J14),ISBLANK(J15),ISBLANK(J16)),"N/A",IF((BK31=BK32),"ok","&lt;&gt;"))</f>
        <v>N/A</v>
      </c>
      <c r="BL33" s="396"/>
      <c r="BM33" s="396" t="str">
        <f t="shared" si="41"/>
        <v>N/A</v>
      </c>
      <c r="BN33" s="396"/>
      <c r="BO33" s="396" t="str">
        <f t="shared" si="41"/>
        <v>N/A</v>
      </c>
      <c r="BP33" s="396"/>
      <c r="BQ33" s="396" t="str">
        <f t="shared" si="41"/>
        <v>N/A</v>
      </c>
      <c r="BR33" s="396"/>
      <c r="BS33" s="396" t="str">
        <f t="shared" si="41"/>
        <v>N/A</v>
      </c>
      <c r="BT33" s="396"/>
      <c r="BU33" s="396" t="str">
        <f t="shared" si="41"/>
        <v>N/A</v>
      </c>
      <c r="BV33" s="396"/>
      <c r="BW33" s="396" t="str">
        <f t="shared" si="41"/>
        <v>N/A</v>
      </c>
      <c r="BX33" s="396"/>
      <c r="BY33" s="396" t="str">
        <f t="shared" si="41"/>
        <v>N/A</v>
      </c>
      <c r="BZ33" s="396"/>
      <c r="CA33" s="396" t="str">
        <f t="shared" si="41"/>
        <v>N/A</v>
      </c>
      <c r="CB33" s="396"/>
      <c r="CC33" s="396" t="str">
        <f t="shared" si="41"/>
        <v>N/A</v>
      </c>
      <c r="CD33" s="396"/>
      <c r="CE33" s="396" t="str">
        <f t="shared" si="41"/>
        <v>N/A</v>
      </c>
      <c r="CF33" s="396"/>
      <c r="CG33" s="396" t="str">
        <f t="shared" si="41"/>
        <v>N/A</v>
      </c>
      <c r="CH33" s="396"/>
      <c r="CI33" s="396" t="str">
        <f t="shared" si="41"/>
        <v>N/A</v>
      </c>
      <c r="CJ33" s="396"/>
      <c r="CK33" s="396" t="str">
        <f t="shared" si="41"/>
        <v>N/A</v>
      </c>
      <c r="CL33" s="396"/>
      <c r="CM33" s="396" t="str">
        <f t="shared" si="41"/>
        <v>N/A</v>
      </c>
      <c r="CN33" s="396"/>
      <c r="CO33" s="396" t="str">
        <f t="shared" si="41"/>
        <v>N/A</v>
      </c>
      <c r="CP33" s="396"/>
      <c r="CQ33" s="396" t="str">
        <f t="shared" si="41"/>
        <v>N/A</v>
      </c>
      <c r="CR33" s="396"/>
      <c r="CS33" s="396" t="str">
        <f t="shared" si="41"/>
        <v>N/A</v>
      </c>
      <c r="CT33" s="396"/>
      <c r="CU33" s="396" t="str">
        <f t="shared" si="41"/>
        <v>N/A</v>
      </c>
      <c r="CV33" s="396"/>
      <c r="CW33" s="396" t="str">
        <f t="shared" si="41"/>
        <v>N/A</v>
      </c>
      <c r="CX33" s="396"/>
      <c r="CY33" s="396" t="str">
        <f>IF(OR(ISBLANK(AX8),ISBLANK(AX9),ISBLANK(AX10),ISBLANK(AX11),ISBLANK(AX12),ISBLANK(AX14),ISBLANK(AX15),ISBLANK(AZ16)),"N/A",IF((CY31=CY32),"ok","&lt;&gt;"))</f>
        <v>N/A</v>
      </c>
      <c r="CZ33" s="396"/>
      <c r="DA33" s="396" t="str">
        <f>IF(OR(ISBLANK(AZ8),ISBLANK(AZ9),ISBLANK(AZ10),ISBLANK(AZ11),ISBLANK(AZ12),ISBLANK(AZ14),ISBLANK(AZ15),ISBLANK(#REF!)),"N/A",IF((DA31=DA32),"ok","&lt;&gt;"))</f>
        <v>N/A</v>
      </c>
    </row>
    <row r="34" spans="1:105" ht="33" customHeight="1" x14ac:dyDescent="0.2">
      <c r="A34" s="447"/>
      <c r="B34" s="447"/>
      <c r="C34" s="446"/>
      <c r="D34" s="759" t="str">
        <f>D9 &amp; " (W4,2)"</f>
        <v>por
    Agricultura, ganadería, silvicultura y pesca (CIIU 01-03) (W4,2)</v>
      </c>
      <c r="E34" s="870"/>
      <c r="F34" s="870"/>
      <c r="G34" s="870"/>
      <c r="H34" s="870"/>
      <c r="I34" s="870"/>
      <c r="J34" s="870"/>
      <c r="K34" s="870"/>
      <c r="L34" s="870"/>
      <c r="M34" s="870"/>
      <c r="N34" s="870"/>
      <c r="O34" s="870"/>
      <c r="P34" s="870"/>
      <c r="Q34" s="870"/>
      <c r="R34" s="870"/>
      <c r="S34" s="870"/>
      <c r="T34" s="870"/>
      <c r="U34" s="1089" t="str">
        <f>D17&amp; " (W4,10)"</f>
        <v>Tratamiento de aguas residuales urbanas (W4,10)</v>
      </c>
      <c r="V34" s="1090"/>
      <c r="W34" s="1090"/>
      <c r="X34" s="1090"/>
      <c r="Y34" s="1090"/>
      <c r="Z34" s="1090"/>
      <c r="AA34" s="1090"/>
      <c r="AB34" s="1091"/>
      <c r="AC34" s="760"/>
      <c r="AD34" s="870"/>
      <c r="AE34" s="870"/>
      <c r="AF34" s="870"/>
      <c r="AG34" s="870"/>
      <c r="AH34" s="870"/>
      <c r="AI34" s="870"/>
      <c r="AJ34" s="870"/>
      <c r="AK34" s="870"/>
      <c r="AL34" s="870"/>
      <c r="AM34" s="870"/>
      <c r="AN34" s="870"/>
      <c r="AO34" s="870"/>
      <c r="AP34" s="870"/>
      <c r="AQ34" s="870"/>
      <c r="AR34" s="870"/>
      <c r="AS34" s="870"/>
      <c r="AT34" s="870"/>
      <c r="AU34" s="870"/>
      <c r="AV34" s="870"/>
      <c r="AW34" s="870"/>
      <c r="AX34" s="870"/>
      <c r="AY34" s="870"/>
      <c r="AZ34" s="870"/>
      <c r="BA34" s="870"/>
      <c r="BB34" s="870"/>
      <c r="BC34" s="606"/>
      <c r="BD34" s="466">
        <v>22</v>
      </c>
      <c r="BE34" s="449" t="s">
        <v>696</v>
      </c>
      <c r="BF34" s="396" t="s">
        <v>664</v>
      </c>
      <c r="BG34" s="396">
        <f>F17+F21+F25+F26</f>
        <v>0</v>
      </c>
      <c r="BH34" s="396"/>
      <c r="BI34" s="396">
        <f t="shared" ref="BI34:DA34" si="42">H17+H21+H25+H26</f>
        <v>0</v>
      </c>
      <c r="BJ34" s="396"/>
      <c r="BK34" s="396">
        <f t="shared" si="42"/>
        <v>0</v>
      </c>
      <c r="BL34" s="396"/>
      <c r="BM34" s="396">
        <f t="shared" si="42"/>
        <v>0</v>
      </c>
      <c r="BN34" s="396"/>
      <c r="BO34" s="396">
        <f t="shared" si="42"/>
        <v>0</v>
      </c>
      <c r="BP34" s="396"/>
      <c r="BQ34" s="396">
        <f t="shared" si="42"/>
        <v>0</v>
      </c>
      <c r="BR34" s="396"/>
      <c r="BS34" s="396">
        <f t="shared" si="42"/>
        <v>0</v>
      </c>
      <c r="BT34" s="396"/>
      <c r="BU34" s="396">
        <f t="shared" si="42"/>
        <v>0</v>
      </c>
      <c r="BV34" s="396"/>
      <c r="BW34" s="396">
        <f t="shared" si="42"/>
        <v>0</v>
      </c>
      <c r="BX34" s="396"/>
      <c r="BY34" s="396">
        <f t="shared" si="42"/>
        <v>0</v>
      </c>
      <c r="BZ34" s="396"/>
      <c r="CA34" s="396">
        <f t="shared" si="42"/>
        <v>0</v>
      </c>
      <c r="CB34" s="396"/>
      <c r="CC34" s="396">
        <f t="shared" si="42"/>
        <v>0</v>
      </c>
      <c r="CD34" s="396"/>
      <c r="CE34" s="396">
        <f t="shared" si="42"/>
        <v>0</v>
      </c>
      <c r="CF34" s="396"/>
      <c r="CG34" s="396">
        <f t="shared" si="42"/>
        <v>0</v>
      </c>
      <c r="CH34" s="396"/>
      <c r="CI34" s="396">
        <f t="shared" si="42"/>
        <v>573.84652709960938</v>
      </c>
      <c r="CJ34" s="396"/>
      <c r="CK34" s="396">
        <f t="shared" si="42"/>
        <v>557.5565767288208</v>
      </c>
      <c r="CL34" s="396"/>
      <c r="CM34" s="396">
        <f t="shared" si="42"/>
        <v>704.68047904968262</v>
      </c>
      <c r="CN34" s="396"/>
      <c r="CO34" s="396">
        <f t="shared" si="42"/>
        <v>715.56637191772461</v>
      </c>
      <c r="CP34" s="396"/>
      <c r="CQ34" s="396">
        <f t="shared" si="42"/>
        <v>717.45085334777832</v>
      </c>
      <c r="CR34" s="396"/>
      <c r="CS34" s="396">
        <f t="shared" si="42"/>
        <v>536.02157020568848</v>
      </c>
      <c r="CT34" s="396"/>
      <c r="CU34" s="396">
        <f t="shared" si="42"/>
        <v>547.0280647277832</v>
      </c>
      <c r="CV34" s="396"/>
      <c r="CW34" s="396">
        <f t="shared" si="42"/>
        <v>1164.2697830200195</v>
      </c>
      <c r="CX34" s="396"/>
      <c r="CY34" s="396">
        <f t="shared" si="42"/>
        <v>1609.693696235114</v>
      </c>
      <c r="CZ34" s="396"/>
      <c r="DA34" s="396">
        <f t="shared" si="42"/>
        <v>0</v>
      </c>
    </row>
    <row r="35" spans="1:105" ht="7.35" customHeight="1" x14ac:dyDescent="0.2">
      <c r="A35" s="447"/>
      <c r="B35" s="447"/>
      <c r="C35" s="446"/>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0"/>
      <c r="AD35" s="870"/>
      <c r="AE35" s="870"/>
      <c r="AF35" s="870"/>
      <c r="AG35" s="870"/>
      <c r="AH35" s="870"/>
      <c r="AI35" s="872"/>
      <c r="AJ35" s="761"/>
      <c r="AK35" s="761"/>
      <c r="AL35" s="761"/>
      <c r="AM35" s="872"/>
      <c r="AN35" s="872"/>
      <c r="AO35" s="872"/>
      <c r="AP35" s="872"/>
      <c r="AQ35" s="872"/>
      <c r="AR35" s="872"/>
      <c r="AS35" s="872"/>
      <c r="AT35" s="872"/>
      <c r="AU35" s="870"/>
      <c r="AV35" s="870"/>
      <c r="AW35" s="870"/>
      <c r="AX35" s="870"/>
      <c r="AY35" s="870"/>
      <c r="AZ35" s="870"/>
      <c r="BA35" s="870"/>
      <c r="BB35" s="870"/>
      <c r="BC35" s="606"/>
      <c r="BD35" s="451"/>
      <c r="BE35" s="449"/>
      <c r="BF35" s="396"/>
      <c r="BG35" s="396"/>
      <c r="BH35" s="396"/>
      <c r="BI35" s="396"/>
      <c r="BJ35" s="396"/>
      <c r="BK35" s="396"/>
      <c r="BL35" s="396"/>
      <c r="BM35" s="396"/>
      <c r="BN35" s="396"/>
      <c r="BO35" s="396"/>
      <c r="BP35" s="396"/>
      <c r="BQ35" s="396"/>
      <c r="BR35" s="396"/>
      <c r="BS35" s="396"/>
      <c r="BT35" s="396"/>
      <c r="BU35" s="396"/>
      <c r="BV35" s="396"/>
      <c r="BW35" s="396"/>
      <c r="BX35" s="396"/>
      <c r="BY35" s="396"/>
      <c r="BZ35" s="396"/>
      <c r="CA35" s="396"/>
      <c r="CB35" s="396"/>
      <c r="CC35" s="396"/>
      <c r="CD35" s="396"/>
      <c r="CE35" s="396"/>
      <c r="CF35" s="396"/>
      <c r="CG35" s="396"/>
      <c r="CH35" s="396"/>
      <c r="CI35" s="396"/>
      <c r="CJ35" s="396"/>
      <c r="CK35" s="396"/>
      <c r="CL35" s="396"/>
      <c r="CM35" s="396"/>
      <c r="CN35" s="396"/>
      <c r="CO35" s="396"/>
      <c r="CP35" s="396"/>
      <c r="CQ35" s="396"/>
      <c r="CR35" s="396"/>
      <c r="CS35" s="396"/>
      <c r="CT35" s="396"/>
      <c r="CU35" s="396"/>
      <c r="CV35" s="396"/>
      <c r="CW35" s="396"/>
      <c r="CX35" s="396"/>
      <c r="CY35" s="396"/>
      <c r="CZ35" s="396"/>
      <c r="DA35" s="396"/>
    </row>
    <row r="36" spans="1:105" ht="24.6" customHeight="1" x14ac:dyDescent="0.2">
      <c r="A36" s="447"/>
      <c r="B36" s="447"/>
      <c r="C36" s="446"/>
      <c r="D36" s="759" t="str">
        <f>D10 &amp; " (W4,3)"</f>
        <v xml:space="preserve">    Explotación de minas y canteras (CIIU 05-09) (W4,3)</v>
      </c>
      <c r="E36" s="761"/>
      <c r="F36" s="761"/>
      <c r="G36" s="761"/>
      <c r="H36" s="761"/>
      <c r="I36" s="761"/>
      <c r="J36" s="761"/>
      <c r="K36" s="761"/>
      <c r="L36" s="761"/>
      <c r="M36" s="761"/>
      <c r="N36" s="761"/>
      <c r="O36" s="761"/>
      <c r="P36" s="761"/>
      <c r="Q36" s="761"/>
      <c r="R36" s="761"/>
      <c r="S36" s="761"/>
      <c r="T36" s="761"/>
      <c r="U36" s="320"/>
      <c r="V36" s="320"/>
      <c r="W36" s="320"/>
      <c r="X36" s="320"/>
      <c r="Y36" s="320"/>
      <c r="Z36" s="320"/>
      <c r="AA36" s="320"/>
      <c r="AB36" s="320"/>
      <c r="AC36" s="760"/>
      <c r="AD36" s="760"/>
      <c r="AE36" s="870"/>
      <c r="AF36" s="870"/>
      <c r="AG36" s="870"/>
      <c r="AH36" s="870"/>
      <c r="AI36" s="760"/>
      <c r="AJ36" s="760"/>
      <c r="AK36" s="760"/>
      <c r="AL36" s="760"/>
      <c r="AM36" s="762"/>
      <c r="AN36" s="762"/>
      <c r="AO36" s="762"/>
      <c r="AP36" s="762"/>
      <c r="AQ36" s="762"/>
      <c r="AR36" s="762"/>
      <c r="AS36" s="763"/>
      <c r="AT36" s="763"/>
      <c r="AU36" s="870"/>
      <c r="AV36" s="763"/>
      <c r="AW36" s="763"/>
      <c r="AX36" s="763"/>
      <c r="AY36" s="870"/>
      <c r="AZ36" s="870"/>
      <c r="BA36" s="870"/>
      <c r="BB36" s="870"/>
      <c r="BC36" s="606"/>
      <c r="BD36" s="451" t="s">
        <v>358</v>
      </c>
      <c r="BE36" s="764" t="s">
        <v>697</v>
      </c>
      <c r="BF36" s="396"/>
      <c r="BG36" s="396" t="str">
        <f>IF(OR(ISBLANK(F8),ISBLANK(F17),ISBLANK(F21),ISBLANK(F25),ISBLANK(F26)),"N/A",IF((BG31=BG34),"ok","&lt;&gt;"))</f>
        <v>N/A</v>
      </c>
      <c r="BH36" s="396"/>
      <c r="BI36" s="396" t="str">
        <f t="shared" ref="BI36:DA36" si="43">IF(OR(ISBLANK(H8),ISBLANK(H17),ISBLANK(H21),ISBLANK(H25),ISBLANK(H26)),"N/A",IF((BI31=BI34),"ok","&lt;&gt;"))</f>
        <v>N/A</v>
      </c>
      <c r="BJ36" s="396"/>
      <c r="BK36" s="396" t="str">
        <f t="shared" si="43"/>
        <v>N/A</v>
      </c>
      <c r="BL36" s="396"/>
      <c r="BM36" s="396" t="str">
        <f t="shared" si="43"/>
        <v>N/A</v>
      </c>
      <c r="BN36" s="396"/>
      <c r="BO36" s="396" t="str">
        <f t="shared" si="43"/>
        <v>N/A</v>
      </c>
      <c r="BP36" s="396"/>
      <c r="BQ36" s="396" t="str">
        <f t="shared" si="43"/>
        <v>N/A</v>
      </c>
      <c r="BR36" s="396"/>
      <c r="BS36" s="396" t="str">
        <f t="shared" si="43"/>
        <v>N/A</v>
      </c>
      <c r="BT36" s="396"/>
      <c r="BU36" s="396" t="str">
        <f t="shared" si="43"/>
        <v>N/A</v>
      </c>
      <c r="BV36" s="396"/>
      <c r="BW36" s="396" t="str">
        <f t="shared" si="43"/>
        <v>N/A</v>
      </c>
      <c r="BX36" s="396"/>
      <c r="BY36" s="396" t="str">
        <f t="shared" si="43"/>
        <v>N/A</v>
      </c>
      <c r="BZ36" s="396"/>
      <c r="CA36" s="396" t="str">
        <f t="shared" si="43"/>
        <v>N/A</v>
      </c>
      <c r="CB36" s="396"/>
      <c r="CC36" s="396" t="str">
        <f t="shared" si="43"/>
        <v>N/A</v>
      </c>
      <c r="CD36" s="396"/>
      <c r="CE36" s="396" t="str">
        <f t="shared" si="43"/>
        <v>N/A</v>
      </c>
      <c r="CF36" s="396"/>
      <c r="CG36" s="396" t="str">
        <f t="shared" si="43"/>
        <v>N/A</v>
      </c>
      <c r="CH36" s="396"/>
      <c r="CI36" s="396" t="str">
        <f t="shared" si="43"/>
        <v>N/A</v>
      </c>
      <c r="CJ36" s="396"/>
      <c r="CK36" s="396" t="str">
        <f t="shared" si="43"/>
        <v>N/A</v>
      </c>
      <c r="CL36" s="396"/>
      <c r="CM36" s="396" t="str">
        <f t="shared" si="43"/>
        <v>N/A</v>
      </c>
      <c r="CN36" s="396"/>
      <c r="CO36" s="396" t="str">
        <f t="shared" si="43"/>
        <v>N/A</v>
      </c>
      <c r="CP36" s="396"/>
      <c r="CQ36" s="396" t="str">
        <f t="shared" si="43"/>
        <v>N/A</v>
      </c>
      <c r="CR36" s="396"/>
      <c r="CS36" s="396" t="str">
        <f t="shared" si="43"/>
        <v>N/A</v>
      </c>
      <c r="CT36" s="396"/>
      <c r="CU36" s="396" t="str">
        <f t="shared" si="43"/>
        <v>N/A</v>
      </c>
      <c r="CV36" s="396"/>
      <c r="CW36" s="396" t="str">
        <f t="shared" si="43"/>
        <v>&lt;&gt;</v>
      </c>
      <c r="CX36" s="396"/>
      <c r="CY36" s="396" t="str">
        <f t="shared" si="43"/>
        <v>ok</v>
      </c>
      <c r="CZ36" s="396"/>
      <c r="DA36" s="396" t="str">
        <f t="shared" si="43"/>
        <v>N/A</v>
      </c>
    </row>
    <row r="37" spans="1:105" ht="12" customHeight="1" x14ac:dyDescent="0.2">
      <c r="A37" s="447"/>
      <c r="B37" s="447"/>
      <c r="C37" s="446"/>
      <c r="D37" s="763"/>
      <c r="E37" s="870"/>
      <c r="F37" s="870"/>
      <c r="G37" s="870"/>
      <c r="H37" s="870"/>
      <c r="I37" s="870"/>
      <c r="J37" s="870"/>
      <c r="K37" s="870"/>
      <c r="L37" s="870"/>
      <c r="M37" s="870"/>
      <c r="N37" s="870"/>
      <c r="O37" s="870"/>
      <c r="P37" s="870"/>
      <c r="Q37" s="870"/>
      <c r="R37" s="870"/>
      <c r="S37" s="870"/>
      <c r="T37" s="870"/>
      <c r="U37" s="870"/>
      <c r="V37" s="870"/>
      <c r="W37" s="870"/>
      <c r="X37" s="870"/>
      <c r="Y37" s="760"/>
      <c r="Z37" s="870"/>
      <c r="AA37" s="870"/>
      <c r="AB37" s="870"/>
      <c r="AC37" s="765"/>
      <c r="AD37" s="765"/>
      <c r="AE37" s="765"/>
      <c r="AF37" s="765"/>
      <c r="AG37" s="765"/>
      <c r="AH37" s="760"/>
      <c r="AI37" s="762"/>
      <c r="AJ37" s="762"/>
      <c r="AK37" s="762"/>
      <c r="AL37" s="762"/>
      <c r="AM37" s="872"/>
      <c r="AN37" s="872"/>
      <c r="AO37" s="872"/>
      <c r="AP37" s="872"/>
      <c r="AQ37" s="872"/>
      <c r="AR37" s="872"/>
      <c r="AS37" s="872"/>
      <c r="AT37" s="872"/>
      <c r="AU37" s="870"/>
      <c r="AV37" s="870"/>
      <c r="AW37" s="870"/>
      <c r="AX37" s="870"/>
      <c r="AY37" s="870"/>
      <c r="AZ37" s="870"/>
      <c r="BA37" s="870"/>
      <c r="BB37" s="870"/>
      <c r="BC37" s="606"/>
      <c r="BD37" s="766"/>
      <c r="BE37" s="767"/>
      <c r="BF37" s="768"/>
      <c r="BG37" s="739"/>
      <c r="BH37" s="739"/>
      <c r="BI37" s="739"/>
      <c r="BJ37" s="739"/>
      <c r="BK37" s="739"/>
      <c r="BL37" s="739"/>
      <c r="BM37" s="739"/>
      <c r="BN37" s="739"/>
      <c r="BO37" s="739"/>
      <c r="BP37" s="739"/>
      <c r="BQ37" s="739"/>
      <c r="BR37" s="739"/>
      <c r="BS37" s="739"/>
      <c r="BT37" s="739"/>
      <c r="BU37" s="739"/>
      <c r="BV37" s="739"/>
      <c r="BW37" s="739"/>
      <c r="BX37" s="739"/>
      <c r="BY37" s="739"/>
      <c r="BZ37" s="739"/>
      <c r="CA37" s="739"/>
      <c r="CB37" s="739"/>
      <c r="CC37" s="739"/>
      <c r="CD37" s="739"/>
      <c r="CE37" s="739"/>
      <c r="CF37" s="739"/>
      <c r="CG37" s="739"/>
      <c r="CH37" s="739"/>
      <c r="CI37" s="739"/>
      <c r="CJ37" s="739"/>
      <c r="CK37" s="739"/>
      <c r="CL37" s="739"/>
      <c r="CM37" s="739"/>
      <c r="CN37" s="739"/>
      <c r="CO37" s="739"/>
      <c r="CP37" s="739"/>
      <c r="CQ37" s="739"/>
      <c r="CR37" s="739"/>
      <c r="CS37" s="739"/>
      <c r="CT37" s="739"/>
      <c r="CU37" s="739"/>
      <c r="CV37" s="739"/>
      <c r="CW37" s="739"/>
      <c r="CX37" s="739"/>
      <c r="CY37" s="739"/>
      <c r="CZ37" s="739"/>
      <c r="DA37" s="739"/>
    </row>
    <row r="38" spans="1:105" ht="24.6" customHeight="1" x14ac:dyDescent="0.2">
      <c r="A38" s="447"/>
      <c r="B38" s="447"/>
      <c r="C38" s="446"/>
      <c r="D38" s="759" t="str">
        <f>D11 &amp; " (W4,4)"</f>
        <v xml:space="preserve">    Industrias manufactureras (CIIU 10-33) (W4,4)</v>
      </c>
      <c r="E38" s="870"/>
      <c r="F38" s="870"/>
      <c r="G38" s="870"/>
      <c r="H38" s="870"/>
      <c r="I38" s="870"/>
      <c r="J38" s="1092" t="str">
        <f>D8 &amp; " (W4,1)"</f>
        <v>Total de aguas residuales generadas (W4,1)</v>
      </c>
      <c r="K38" s="1075"/>
      <c r="L38" s="1075"/>
      <c r="M38" s="1075"/>
      <c r="N38" s="1076"/>
      <c r="O38" s="870"/>
      <c r="P38" s="870"/>
      <c r="Q38" s="870"/>
      <c r="R38" s="870"/>
      <c r="S38" s="870"/>
      <c r="T38" s="870"/>
      <c r="U38" s="1089" t="str">
        <f>D21&amp; " (W4,14)"</f>
        <v>Aguas residuales tratadas en otras plantas de tratamiento (W4,14)</v>
      </c>
      <c r="V38" s="1090"/>
      <c r="W38" s="1090"/>
      <c r="X38" s="1090"/>
      <c r="Y38" s="1090"/>
      <c r="Z38" s="1090"/>
      <c r="AA38" s="1090"/>
      <c r="AB38" s="1091"/>
      <c r="AC38" s="765"/>
      <c r="AD38" s="765"/>
      <c r="AE38" s="765"/>
      <c r="AF38" s="765"/>
      <c r="AG38" s="765"/>
      <c r="AH38" s="760"/>
      <c r="AI38" s="760"/>
      <c r="AJ38" s="760"/>
      <c r="AK38" s="760"/>
      <c r="AL38" s="760"/>
      <c r="AM38" s="762"/>
      <c r="AN38" s="762"/>
      <c r="AO38" s="762"/>
      <c r="AP38" s="762"/>
      <c r="AQ38" s="762"/>
      <c r="AR38" s="762"/>
      <c r="AS38" s="762"/>
      <c r="AT38" s="762"/>
      <c r="AU38" s="870"/>
      <c r="AV38" s="763"/>
      <c r="AW38" s="763"/>
      <c r="AX38" s="763"/>
      <c r="AY38" s="870"/>
      <c r="AZ38" s="870"/>
      <c r="BA38" s="870"/>
      <c r="BB38" s="870"/>
      <c r="BC38" s="606"/>
      <c r="BD38" s="396">
        <v>14</v>
      </c>
      <c r="BE38" s="397" t="s">
        <v>677</v>
      </c>
      <c r="BF38" s="396" t="s">
        <v>664</v>
      </c>
      <c r="BG38" s="739">
        <f>F17</f>
        <v>0</v>
      </c>
      <c r="BH38" s="739"/>
      <c r="BI38" s="739">
        <f t="shared" ref="BI38:DA38" si="44">H17</f>
        <v>0</v>
      </c>
      <c r="BJ38" s="739"/>
      <c r="BK38" s="739">
        <f t="shared" si="44"/>
        <v>0</v>
      </c>
      <c r="BL38" s="739"/>
      <c r="BM38" s="739">
        <f t="shared" si="44"/>
        <v>0</v>
      </c>
      <c r="BN38" s="739"/>
      <c r="BO38" s="739">
        <f t="shared" si="44"/>
        <v>0</v>
      </c>
      <c r="BP38" s="739"/>
      <c r="BQ38" s="739">
        <f t="shared" si="44"/>
        <v>0</v>
      </c>
      <c r="BR38" s="739"/>
      <c r="BS38" s="739">
        <f t="shared" si="44"/>
        <v>0</v>
      </c>
      <c r="BT38" s="739"/>
      <c r="BU38" s="739">
        <f t="shared" si="44"/>
        <v>0</v>
      </c>
      <c r="BV38" s="739"/>
      <c r="BW38" s="739">
        <f t="shared" si="44"/>
        <v>0</v>
      </c>
      <c r="BX38" s="739"/>
      <c r="BY38" s="739">
        <f t="shared" si="44"/>
        <v>0</v>
      </c>
      <c r="BZ38" s="739"/>
      <c r="CA38" s="739">
        <f t="shared" si="44"/>
        <v>0</v>
      </c>
      <c r="CB38" s="739"/>
      <c r="CC38" s="739">
        <f t="shared" si="44"/>
        <v>0</v>
      </c>
      <c r="CD38" s="739"/>
      <c r="CE38" s="739">
        <f t="shared" si="44"/>
        <v>0</v>
      </c>
      <c r="CF38" s="739"/>
      <c r="CG38" s="739">
        <f t="shared" si="44"/>
        <v>0</v>
      </c>
      <c r="CH38" s="739"/>
      <c r="CI38" s="739">
        <f t="shared" si="44"/>
        <v>4.788909912109375</v>
      </c>
      <c r="CJ38" s="739"/>
      <c r="CK38" s="739">
        <f t="shared" si="44"/>
        <v>6.3389101028442383</v>
      </c>
      <c r="CL38" s="739"/>
      <c r="CM38" s="739">
        <f t="shared" si="44"/>
        <v>31.515226364135742</v>
      </c>
      <c r="CN38" s="739"/>
      <c r="CO38" s="739">
        <f t="shared" si="44"/>
        <v>26.182277679443359</v>
      </c>
      <c r="CP38" s="739"/>
      <c r="CQ38" s="739">
        <f t="shared" si="44"/>
        <v>26.515398025512695</v>
      </c>
      <c r="CR38" s="739"/>
      <c r="CS38" s="739">
        <f t="shared" si="44"/>
        <v>30.494195938110352</v>
      </c>
      <c r="CT38" s="739"/>
      <c r="CU38" s="739">
        <f t="shared" si="44"/>
        <v>27.787616729736328</v>
      </c>
      <c r="CV38" s="739"/>
      <c r="CW38" s="739">
        <f t="shared" si="44"/>
        <v>66.568244934082031</v>
      </c>
      <c r="CX38" s="739"/>
      <c r="CY38" s="739">
        <f t="shared" si="44"/>
        <v>73.239999999999995</v>
      </c>
      <c r="CZ38" s="739"/>
      <c r="DA38" s="739">
        <f t="shared" si="44"/>
        <v>0</v>
      </c>
    </row>
    <row r="39" spans="1:105" ht="6" customHeight="1" x14ac:dyDescent="0.2">
      <c r="A39" s="447"/>
      <c r="B39" s="447"/>
      <c r="C39" s="446"/>
      <c r="D39" s="763"/>
      <c r="E39" s="870"/>
      <c r="F39" s="870"/>
      <c r="G39" s="870"/>
      <c r="H39" s="870"/>
      <c r="I39" s="870"/>
      <c r="J39" s="1093"/>
      <c r="K39" s="1094"/>
      <c r="L39" s="1094"/>
      <c r="M39" s="1094"/>
      <c r="N39" s="1095"/>
      <c r="O39" s="870"/>
      <c r="P39" s="870"/>
      <c r="Q39" s="870"/>
      <c r="R39" s="870"/>
      <c r="S39" s="870"/>
      <c r="T39" s="870"/>
      <c r="U39" s="870"/>
      <c r="V39" s="870"/>
      <c r="W39" s="870"/>
      <c r="X39" s="760"/>
      <c r="Y39" s="762"/>
      <c r="Z39" s="765"/>
      <c r="AA39" s="765"/>
      <c r="AB39" s="765"/>
      <c r="AC39" s="765"/>
      <c r="AD39" s="765"/>
      <c r="AE39" s="765"/>
      <c r="AF39" s="765"/>
      <c r="AG39" s="765"/>
      <c r="AH39" s="760"/>
      <c r="AI39" s="458"/>
      <c r="AJ39" s="463"/>
      <c r="AK39" s="463"/>
      <c r="AL39" s="463"/>
      <c r="AM39" s="872"/>
      <c r="AN39" s="872"/>
      <c r="AO39" s="872"/>
      <c r="AP39" s="872"/>
      <c r="AQ39" s="872"/>
      <c r="AR39" s="872"/>
      <c r="AS39" s="872"/>
      <c r="AT39" s="872"/>
      <c r="AU39" s="870"/>
      <c r="AV39" s="870"/>
      <c r="AW39" s="870"/>
      <c r="AX39" s="870"/>
      <c r="AY39" s="870"/>
      <c r="AZ39" s="870"/>
      <c r="BA39" s="870"/>
      <c r="BB39" s="870"/>
      <c r="BC39" s="606"/>
      <c r="BD39" s="769"/>
      <c r="BE39" s="768"/>
      <c r="BF39" s="770"/>
      <c r="BG39" s="739"/>
      <c r="BH39" s="739"/>
      <c r="BI39" s="739"/>
      <c r="BJ39" s="739"/>
      <c r="BK39" s="739"/>
      <c r="BL39" s="739"/>
      <c r="BM39" s="739"/>
      <c r="BN39" s="739"/>
      <c r="BO39" s="739"/>
      <c r="BP39" s="739"/>
      <c r="BQ39" s="739"/>
      <c r="BR39" s="739"/>
      <c r="BS39" s="739"/>
      <c r="BT39" s="739"/>
      <c r="BU39" s="739"/>
      <c r="BV39" s="739"/>
      <c r="BW39" s="739"/>
      <c r="BX39" s="739"/>
      <c r="BY39" s="739"/>
      <c r="BZ39" s="739"/>
      <c r="CA39" s="739"/>
      <c r="CB39" s="739"/>
      <c r="CC39" s="739"/>
      <c r="CD39" s="739"/>
      <c r="CE39" s="739"/>
      <c r="CF39" s="739"/>
      <c r="CG39" s="739"/>
      <c r="CH39" s="739"/>
      <c r="CI39" s="739"/>
      <c r="CJ39" s="739"/>
      <c r="CK39" s="739"/>
      <c r="CL39" s="739"/>
      <c r="CM39" s="739"/>
      <c r="CN39" s="739"/>
      <c r="CO39" s="739"/>
      <c r="CP39" s="739"/>
      <c r="CQ39" s="739"/>
      <c r="CR39" s="739"/>
      <c r="CS39" s="739"/>
      <c r="CT39" s="739"/>
      <c r="CU39" s="739"/>
      <c r="CV39" s="739"/>
      <c r="CW39" s="739"/>
      <c r="CX39" s="739"/>
      <c r="CY39" s="739"/>
      <c r="CZ39" s="739"/>
      <c r="DA39" s="739"/>
    </row>
    <row r="40" spans="1:105" ht="23.1" customHeight="1" x14ac:dyDescent="0.2">
      <c r="A40" s="447"/>
      <c r="B40" s="447"/>
      <c r="C40" s="446"/>
      <c r="D40" s="759" t="str">
        <f>D12 &amp; " (W4,5)"</f>
        <v xml:space="preserve">    Suministro de electricidad, gas, vapor y aire acondicionado (CIIU 35) (W4,5)</v>
      </c>
      <c r="E40" s="870"/>
      <c r="F40" s="870"/>
      <c r="G40" s="870"/>
      <c r="H40" s="870"/>
      <c r="I40" s="870"/>
      <c r="J40" s="1093"/>
      <c r="K40" s="1094"/>
      <c r="L40" s="1094"/>
      <c r="M40" s="1094"/>
      <c r="N40" s="1095"/>
      <c r="O40" s="870"/>
      <c r="P40" s="870"/>
      <c r="Q40" s="870"/>
      <c r="R40" s="870"/>
      <c r="S40" s="870"/>
      <c r="T40" s="870"/>
      <c r="U40" s="320"/>
      <c r="V40" s="320"/>
      <c r="W40" s="320"/>
      <c r="X40" s="320"/>
      <c r="Y40" s="320"/>
      <c r="Z40" s="320"/>
      <c r="AA40" s="320"/>
      <c r="AB40" s="320"/>
      <c r="AC40" s="765"/>
      <c r="AD40" s="765"/>
      <c r="AE40" s="765"/>
      <c r="AF40" s="765"/>
      <c r="AG40" s="765"/>
      <c r="AH40" s="760"/>
      <c r="AI40" s="460"/>
      <c r="AJ40" s="760"/>
      <c r="AK40" s="760"/>
      <c r="AL40" s="760"/>
      <c r="AM40" s="762"/>
      <c r="AN40" s="762"/>
      <c r="AO40" s="762"/>
      <c r="AP40" s="762"/>
      <c r="AQ40" s="762"/>
      <c r="AR40" s="762"/>
      <c r="AS40" s="762"/>
      <c r="AT40" s="762"/>
      <c r="AU40" s="870"/>
      <c r="AV40" s="763"/>
      <c r="AW40" s="763"/>
      <c r="AX40" s="763"/>
      <c r="AY40" s="870"/>
      <c r="AZ40" s="870"/>
      <c r="BA40" s="870"/>
      <c r="BB40" s="870"/>
      <c r="BC40" s="771"/>
      <c r="BD40" s="466">
        <v>23</v>
      </c>
      <c r="BE40" s="772" t="s">
        <v>698</v>
      </c>
      <c r="BF40" s="743" t="s">
        <v>664</v>
      </c>
      <c r="BG40" s="739">
        <f>SUM(F18:F20)</f>
        <v>0</v>
      </c>
      <c r="BH40" s="739"/>
      <c r="BI40" s="739">
        <f t="shared" ref="BI40:DA40" si="45">SUM(H18:H20)</f>
        <v>0</v>
      </c>
      <c r="BJ40" s="739"/>
      <c r="BK40" s="739">
        <f t="shared" si="45"/>
        <v>0</v>
      </c>
      <c r="BL40" s="739"/>
      <c r="BM40" s="739">
        <f t="shared" si="45"/>
        <v>0</v>
      </c>
      <c r="BN40" s="739"/>
      <c r="BO40" s="739">
        <f t="shared" si="45"/>
        <v>0</v>
      </c>
      <c r="BP40" s="739"/>
      <c r="BQ40" s="739">
        <f t="shared" si="45"/>
        <v>0</v>
      </c>
      <c r="BR40" s="739"/>
      <c r="BS40" s="739">
        <f t="shared" si="45"/>
        <v>0</v>
      </c>
      <c r="BT40" s="739"/>
      <c r="BU40" s="739">
        <f t="shared" si="45"/>
        <v>0</v>
      </c>
      <c r="BV40" s="739"/>
      <c r="BW40" s="739">
        <f t="shared" si="45"/>
        <v>0</v>
      </c>
      <c r="BX40" s="739"/>
      <c r="BY40" s="739">
        <f t="shared" si="45"/>
        <v>0</v>
      </c>
      <c r="BZ40" s="739"/>
      <c r="CA40" s="739">
        <f t="shared" si="45"/>
        <v>0</v>
      </c>
      <c r="CB40" s="739"/>
      <c r="CC40" s="739">
        <f t="shared" si="45"/>
        <v>0</v>
      </c>
      <c r="CD40" s="739"/>
      <c r="CE40" s="739">
        <f t="shared" si="45"/>
        <v>0</v>
      </c>
      <c r="CF40" s="739"/>
      <c r="CG40" s="739">
        <f t="shared" si="45"/>
        <v>0</v>
      </c>
      <c r="CH40" s="739"/>
      <c r="CI40" s="739">
        <f t="shared" si="45"/>
        <v>4.788909912109375</v>
      </c>
      <c r="CJ40" s="739"/>
      <c r="CK40" s="739">
        <f t="shared" si="45"/>
        <v>6.3389101028442383</v>
      </c>
      <c r="CL40" s="739"/>
      <c r="CM40" s="739">
        <f t="shared" si="45"/>
        <v>31.515226364135742</v>
      </c>
      <c r="CN40" s="739"/>
      <c r="CO40" s="739">
        <f t="shared" si="45"/>
        <v>26.182277679443359</v>
      </c>
      <c r="CP40" s="739"/>
      <c r="CQ40" s="739">
        <f t="shared" si="45"/>
        <v>26.515398025512695</v>
      </c>
      <c r="CR40" s="739"/>
      <c r="CS40" s="739">
        <f t="shared" si="45"/>
        <v>30.494195938110352</v>
      </c>
      <c r="CT40" s="739"/>
      <c r="CU40" s="739">
        <f t="shared" si="45"/>
        <v>27.787616729736328</v>
      </c>
      <c r="CV40" s="739"/>
      <c r="CW40" s="739">
        <f t="shared" si="45"/>
        <v>66.568248748779297</v>
      </c>
      <c r="CX40" s="739"/>
      <c r="CY40" s="739">
        <f t="shared" si="45"/>
        <v>73.236000000000004</v>
      </c>
      <c r="CZ40" s="739"/>
      <c r="DA40" s="739">
        <f t="shared" si="45"/>
        <v>0</v>
      </c>
    </row>
    <row r="41" spans="1:105" ht="7.35" customHeight="1" x14ac:dyDescent="0.2">
      <c r="A41" s="447"/>
      <c r="B41" s="447"/>
      <c r="C41" s="446"/>
      <c r="D41" s="872"/>
      <c r="E41" s="870"/>
      <c r="F41" s="870"/>
      <c r="G41" s="870"/>
      <c r="H41" s="870"/>
      <c r="I41" s="870"/>
      <c r="J41" s="1032"/>
      <c r="K41" s="1033"/>
      <c r="L41" s="1033"/>
      <c r="M41" s="1033"/>
      <c r="N41" s="1034"/>
      <c r="O41" s="870"/>
      <c r="P41" s="870"/>
      <c r="Q41" s="870"/>
      <c r="R41" s="870"/>
      <c r="S41" s="870"/>
      <c r="T41" s="870"/>
      <c r="U41" s="870"/>
      <c r="V41" s="870"/>
      <c r="W41" s="870"/>
      <c r="X41" s="760"/>
      <c r="Y41" s="762"/>
      <c r="Z41" s="765"/>
      <c r="AA41" s="765"/>
      <c r="AB41" s="765"/>
      <c r="AC41" s="760"/>
      <c r="AD41" s="760"/>
      <c r="AE41" s="760"/>
      <c r="AF41" s="760"/>
      <c r="AG41" s="760"/>
      <c r="AH41" s="760"/>
      <c r="AI41" s="773"/>
      <c r="AJ41" s="463"/>
      <c r="AK41" s="463"/>
      <c r="AL41" s="463"/>
      <c r="AM41" s="872"/>
      <c r="AN41" s="872"/>
      <c r="AO41" s="872"/>
      <c r="AP41" s="872"/>
      <c r="AQ41" s="872"/>
      <c r="AR41" s="872"/>
      <c r="AS41" s="872"/>
      <c r="AT41" s="872"/>
      <c r="AU41" s="870"/>
      <c r="AV41" s="870"/>
      <c r="AW41" s="870"/>
      <c r="AX41" s="870"/>
      <c r="AY41" s="870"/>
      <c r="AZ41" s="870"/>
      <c r="BA41" s="870"/>
      <c r="BB41" s="870"/>
      <c r="BC41" s="771"/>
      <c r="BD41" s="774"/>
      <c r="BE41" s="767"/>
      <c r="BF41" s="768"/>
      <c r="BG41" s="743"/>
      <c r="BH41" s="743"/>
      <c r="BI41" s="743"/>
      <c r="BJ41" s="743"/>
      <c r="BK41" s="743"/>
      <c r="BL41" s="743"/>
      <c r="BM41" s="743"/>
      <c r="BN41" s="743"/>
      <c r="BO41" s="743"/>
      <c r="BP41" s="743"/>
      <c r="BQ41" s="743"/>
      <c r="BR41" s="743"/>
      <c r="BS41" s="743"/>
      <c r="BT41" s="743"/>
      <c r="BU41" s="743"/>
      <c r="BV41" s="743"/>
      <c r="BW41" s="743"/>
      <c r="BX41" s="743"/>
      <c r="BY41" s="743"/>
      <c r="BZ41" s="743"/>
      <c r="CA41" s="743"/>
      <c r="CB41" s="743"/>
      <c r="CC41" s="743"/>
      <c r="CD41" s="743"/>
      <c r="CE41" s="743"/>
      <c r="CF41" s="743"/>
      <c r="CG41" s="743"/>
      <c r="CH41" s="743"/>
      <c r="CI41" s="743"/>
      <c r="CJ41" s="743"/>
      <c r="CK41" s="743"/>
      <c r="CL41" s="743"/>
      <c r="CM41" s="743"/>
      <c r="CN41" s="743"/>
      <c r="CO41" s="743"/>
      <c r="CP41" s="743"/>
      <c r="CQ41" s="743"/>
      <c r="CR41" s="743"/>
      <c r="CS41" s="743"/>
      <c r="CT41" s="743"/>
      <c r="CU41" s="743"/>
      <c r="CV41" s="743"/>
      <c r="CW41" s="743"/>
      <c r="CX41" s="743"/>
      <c r="CY41" s="743"/>
      <c r="CZ41" s="743"/>
      <c r="DA41" s="743"/>
    </row>
    <row r="42" spans="1:105" ht="22.5" customHeight="1" x14ac:dyDescent="0.2">
      <c r="A42" s="447"/>
      <c r="B42" s="447"/>
      <c r="C42" s="446"/>
      <c r="D42" s="759" t="str">
        <f>D14 &amp; " (W4,7)"</f>
        <v xml:space="preserve">    Construcción (W4,7)</v>
      </c>
      <c r="E42" s="870"/>
      <c r="F42" s="870"/>
      <c r="G42" s="870"/>
      <c r="H42" s="870"/>
      <c r="I42" s="870"/>
      <c r="J42" s="874"/>
      <c r="K42" s="874"/>
      <c r="L42" s="874"/>
      <c r="M42" s="874"/>
      <c r="N42" s="874"/>
      <c r="O42" s="870"/>
      <c r="P42" s="870"/>
      <c r="Q42" s="870"/>
      <c r="R42" s="870"/>
      <c r="S42" s="870"/>
      <c r="T42" s="870"/>
      <c r="U42" s="1089" t="str">
        <f>D25&amp; " (W4,18)"</f>
        <v>Tratamiento independiente de aguas residuales (W4,18)</v>
      </c>
      <c r="V42" s="1090"/>
      <c r="W42" s="1090"/>
      <c r="X42" s="1090"/>
      <c r="Y42" s="1090"/>
      <c r="Z42" s="1090"/>
      <c r="AA42" s="1090"/>
      <c r="AB42" s="1091"/>
      <c r="AC42" s="760"/>
      <c r="AD42" s="760"/>
      <c r="AE42" s="760"/>
      <c r="AF42" s="760"/>
      <c r="AG42" s="760"/>
      <c r="AH42" s="760"/>
      <c r="AI42" s="773"/>
      <c r="AJ42" s="463"/>
      <c r="AK42" s="463"/>
      <c r="AL42" s="463"/>
      <c r="AM42" s="872"/>
      <c r="AN42" s="872"/>
      <c r="AO42" s="872"/>
      <c r="AP42" s="872"/>
      <c r="AQ42" s="872"/>
      <c r="AR42" s="872"/>
      <c r="AS42" s="872"/>
      <c r="AT42" s="872"/>
      <c r="AU42" s="870"/>
      <c r="AV42" s="870"/>
      <c r="AW42" s="870"/>
      <c r="AX42" s="870"/>
      <c r="AY42" s="870"/>
      <c r="AZ42" s="870"/>
      <c r="BA42" s="870"/>
      <c r="BB42" s="870"/>
      <c r="BC42" s="771"/>
      <c r="BD42" s="451" t="s">
        <v>358</v>
      </c>
      <c r="BE42" s="449" t="s">
        <v>699</v>
      </c>
      <c r="BF42" s="396"/>
      <c r="BG42" s="743" t="str">
        <f>IF(OR(ISBLANK(F17),ISBLANK(F18),ISBLANK(F19),ISBLANK(F20)),"N/A",IF((BG38=BG40),"ok","&lt;&gt;"))</f>
        <v>N/A</v>
      </c>
      <c r="BH42" s="743"/>
      <c r="BI42" s="743" t="str">
        <f t="shared" ref="BI42:DA42" si="46">IF(OR(ISBLANK(H17),ISBLANK(H18),ISBLANK(H19),ISBLANK(H20)),"N/A",IF((BI38=BI40),"ok","&lt;&gt;"))</f>
        <v>N/A</v>
      </c>
      <c r="BJ42" s="743"/>
      <c r="BK42" s="743" t="str">
        <f t="shared" si="46"/>
        <v>N/A</v>
      </c>
      <c r="BL42" s="743"/>
      <c r="BM42" s="743" t="str">
        <f t="shared" si="46"/>
        <v>N/A</v>
      </c>
      <c r="BN42" s="743"/>
      <c r="BO42" s="743" t="str">
        <f t="shared" si="46"/>
        <v>N/A</v>
      </c>
      <c r="BP42" s="743"/>
      <c r="BQ42" s="743" t="str">
        <f t="shared" si="46"/>
        <v>N/A</v>
      </c>
      <c r="BR42" s="743"/>
      <c r="BS42" s="743" t="str">
        <f t="shared" si="46"/>
        <v>N/A</v>
      </c>
      <c r="BT42" s="743"/>
      <c r="BU42" s="743" t="str">
        <f t="shared" si="46"/>
        <v>N/A</v>
      </c>
      <c r="BV42" s="743"/>
      <c r="BW42" s="743" t="str">
        <f t="shared" si="46"/>
        <v>N/A</v>
      </c>
      <c r="BX42" s="743"/>
      <c r="BY42" s="743" t="str">
        <f t="shared" si="46"/>
        <v>N/A</v>
      </c>
      <c r="BZ42" s="743"/>
      <c r="CA42" s="743" t="str">
        <f t="shared" si="46"/>
        <v>N/A</v>
      </c>
      <c r="CB42" s="743"/>
      <c r="CC42" s="743" t="str">
        <f t="shared" si="46"/>
        <v>N/A</v>
      </c>
      <c r="CD42" s="743"/>
      <c r="CE42" s="743" t="str">
        <f t="shared" si="46"/>
        <v>N/A</v>
      </c>
      <c r="CF42" s="743"/>
      <c r="CG42" s="743" t="str">
        <f t="shared" si="46"/>
        <v>N/A</v>
      </c>
      <c r="CH42" s="743"/>
      <c r="CI42" s="743" t="str">
        <f t="shared" si="46"/>
        <v>N/A</v>
      </c>
      <c r="CJ42" s="743"/>
      <c r="CK42" s="743" t="str">
        <f t="shared" si="46"/>
        <v>N/A</v>
      </c>
      <c r="CL42" s="743"/>
      <c r="CM42" s="743" t="str">
        <f t="shared" si="46"/>
        <v>N/A</v>
      </c>
      <c r="CN42" s="743"/>
      <c r="CO42" s="743" t="str">
        <f t="shared" si="46"/>
        <v>N/A</v>
      </c>
      <c r="CP42" s="743"/>
      <c r="CQ42" s="743" t="str">
        <f t="shared" si="46"/>
        <v>N/A</v>
      </c>
      <c r="CR42" s="743"/>
      <c r="CS42" s="743" t="str">
        <f t="shared" si="46"/>
        <v>N/A</v>
      </c>
      <c r="CT42" s="743"/>
      <c r="CU42" s="743" t="str">
        <f t="shared" si="46"/>
        <v>N/A</v>
      </c>
      <c r="CV42" s="743"/>
      <c r="CW42" s="743" t="str">
        <f t="shared" si="46"/>
        <v>N/A</v>
      </c>
      <c r="CX42" s="743"/>
      <c r="CY42" s="743" t="str">
        <f t="shared" si="46"/>
        <v>N/A</v>
      </c>
      <c r="CZ42" s="743"/>
      <c r="DA42" s="743" t="str">
        <f t="shared" si="46"/>
        <v>N/A</v>
      </c>
    </row>
    <row r="43" spans="1:105" ht="7.35" customHeight="1" x14ac:dyDescent="0.2">
      <c r="A43" s="447"/>
      <c r="B43" s="447"/>
      <c r="C43" s="446"/>
      <c r="D43" s="872"/>
      <c r="E43" s="870"/>
      <c r="F43" s="870"/>
      <c r="G43" s="870"/>
      <c r="H43" s="870"/>
      <c r="I43" s="870"/>
      <c r="J43" s="874"/>
      <c r="K43" s="874"/>
      <c r="L43" s="874"/>
      <c r="M43" s="874"/>
      <c r="N43" s="874"/>
      <c r="O43" s="870"/>
      <c r="P43" s="870"/>
      <c r="Q43" s="870"/>
      <c r="R43" s="870"/>
      <c r="S43" s="870"/>
      <c r="T43" s="870"/>
      <c r="U43" s="870"/>
      <c r="V43" s="870"/>
      <c r="W43" s="870"/>
      <c r="X43" s="870"/>
      <c r="Y43" s="870"/>
      <c r="Z43" s="870"/>
      <c r="AA43" s="870"/>
      <c r="AB43" s="870"/>
      <c r="AC43" s="760"/>
      <c r="AD43" s="760"/>
      <c r="AE43" s="760"/>
      <c r="AF43" s="760"/>
      <c r="AG43" s="760"/>
      <c r="AH43" s="760"/>
      <c r="AI43" s="773"/>
      <c r="AJ43" s="463"/>
      <c r="AK43" s="463"/>
      <c r="AL43" s="463"/>
      <c r="AM43" s="872"/>
      <c r="AN43" s="872"/>
      <c r="AO43" s="872"/>
      <c r="AP43" s="872"/>
      <c r="AQ43" s="872"/>
      <c r="AR43" s="872"/>
      <c r="AS43" s="872"/>
      <c r="AT43" s="872"/>
      <c r="AU43" s="870"/>
      <c r="AV43" s="870"/>
      <c r="AW43" s="870"/>
      <c r="AX43" s="870"/>
      <c r="AY43" s="870"/>
      <c r="AZ43" s="870"/>
      <c r="BA43" s="870"/>
      <c r="BB43" s="870"/>
      <c r="BC43" s="771"/>
      <c r="BD43" s="775"/>
      <c r="BE43" s="768"/>
      <c r="BF43" s="768"/>
      <c r="BG43" s="743"/>
      <c r="BH43" s="743"/>
      <c r="BI43" s="743"/>
      <c r="BJ43" s="743"/>
      <c r="BK43" s="743"/>
      <c r="BL43" s="743"/>
      <c r="BM43" s="743"/>
      <c r="BN43" s="743"/>
      <c r="BO43" s="743"/>
      <c r="BP43" s="743"/>
      <c r="BQ43" s="743"/>
      <c r="BR43" s="743"/>
      <c r="BS43" s="743"/>
      <c r="BT43" s="743"/>
      <c r="BU43" s="743"/>
      <c r="BV43" s="743"/>
      <c r="BW43" s="743"/>
      <c r="BX43" s="743"/>
      <c r="BY43" s="743"/>
      <c r="BZ43" s="743"/>
      <c r="CA43" s="743"/>
      <c r="CB43" s="743"/>
      <c r="CC43" s="743"/>
      <c r="CD43" s="743"/>
      <c r="CE43" s="743"/>
      <c r="CF43" s="743"/>
      <c r="CG43" s="743"/>
      <c r="CH43" s="743"/>
      <c r="CI43" s="743"/>
      <c r="CJ43" s="743"/>
      <c r="CK43" s="743"/>
      <c r="CL43" s="743"/>
      <c r="CM43" s="743"/>
      <c r="CN43" s="743"/>
      <c r="CO43" s="743"/>
      <c r="CP43" s="743"/>
      <c r="CQ43" s="743"/>
      <c r="CR43" s="743"/>
      <c r="CS43" s="743"/>
      <c r="CT43" s="743"/>
      <c r="CU43" s="743"/>
      <c r="CV43" s="743"/>
      <c r="CW43" s="743"/>
      <c r="CX43" s="743"/>
      <c r="CY43" s="743"/>
      <c r="CZ43" s="743"/>
      <c r="DA43" s="743"/>
    </row>
    <row r="44" spans="1:105" ht="22.5" customHeight="1" x14ac:dyDescent="0.2">
      <c r="A44" s="447"/>
      <c r="B44" s="447"/>
      <c r="C44" s="446"/>
      <c r="D44" s="759" t="str">
        <f>D15 &amp; " (W4,8)"</f>
        <v xml:space="preserve">    Otras actividades económicas (W4,8)</v>
      </c>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760"/>
      <c r="AD44" s="760"/>
      <c r="AE44" s="760"/>
      <c r="AF44" s="760"/>
      <c r="AG44" s="760"/>
      <c r="AH44" s="760"/>
      <c r="AI44" s="773"/>
      <c r="AJ44" s="463"/>
      <c r="AK44" s="463"/>
      <c r="AL44" s="463"/>
      <c r="AM44" s="872"/>
      <c r="AN44" s="872"/>
      <c r="AO44" s="872"/>
      <c r="AP44" s="872"/>
      <c r="AQ44" s="872"/>
      <c r="AR44" s="872"/>
      <c r="AS44" s="872"/>
      <c r="AT44" s="872"/>
      <c r="AU44" s="870"/>
      <c r="AV44" s="870"/>
      <c r="AW44" s="870"/>
      <c r="AX44" s="870"/>
      <c r="AY44" s="870"/>
      <c r="AZ44" s="870"/>
      <c r="BA44" s="870"/>
      <c r="BB44" s="870"/>
      <c r="BC44" s="771"/>
      <c r="BD44" s="396">
        <v>11</v>
      </c>
      <c r="BE44" s="397" t="s">
        <v>685</v>
      </c>
      <c r="BF44" s="743" t="s">
        <v>664</v>
      </c>
      <c r="BG44" s="739">
        <f>F21</f>
        <v>0</v>
      </c>
      <c r="BH44" s="739"/>
      <c r="BI44" s="739">
        <f t="shared" ref="BI44:DA44" si="47">H21</f>
        <v>0</v>
      </c>
      <c r="BJ44" s="739"/>
      <c r="BK44" s="739">
        <f t="shared" si="47"/>
        <v>0</v>
      </c>
      <c r="BL44" s="739"/>
      <c r="BM44" s="739">
        <f t="shared" si="47"/>
        <v>0</v>
      </c>
      <c r="BN44" s="739"/>
      <c r="BO44" s="739">
        <f t="shared" si="47"/>
        <v>0</v>
      </c>
      <c r="BP44" s="739"/>
      <c r="BQ44" s="739">
        <f t="shared" si="47"/>
        <v>0</v>
      </c>
      <c r="BR44" s="739"/>
      <c r="BS44" s="739">
        <f t="shared" si="47"/>
        <v>0</v>
      </c>
      <c r="BT44" s="739"/>
      <c r="BU44" s="739">
        <f t="shared" si="47"/>
        <v>0</v>
      </c>
      <c r="BV44" s="739"/>
      <c r="BW44" s="739">
        <f t="shared" si="47"/>
        <v>0</v>
      </c>
      <c r="BX44" s="739"/>
      <c r="BY44" s="739">
        <f t="shared" si="47"/>
        <v>0</v>
      </c>
      <c r="BZ44" s="739"/>
      <c r="CA44" s="739">
        <f t="shared" si="47"/>
        <v>0</v>
      </c>
      <c r="CB44" s="739"/>
      <c r="CC44" s="739">
        <f t="shared" si="47"/>
        <v>0</v>
      </c>
      <c r="CD44" s="739"/>
      <c r="CE44" s="739">
        <f t="shared" si="47"/>
        <v>0</v>
      </c>
      <c r="CF44" s="739"/>
      <c r="CG44" s="739">
        <f t="shared" si="47"/>
        <v>0</v>
      </c>
      <c r="CH44" s="739"/>
      <c r="CI44" s="739">
        <f t="shared" si="47"/>
        <v>0</v>
      </c>
      <c r="CJ44" s="739"/>
      <c r="CK44" s="739">
        <f t="shared" si="47"/>
        <v>0</v>
      </c>
      <c r="CL44" s="739"/>
      <c r="CM44" s="739">
        <f t="shared" si="47"/>
        <v>0</v>
      </c>
      <c r="CN44" s="739"/>
      <c r="CO44" s="739">
        <f t="shared" si="47"/>
        <v>0</v>
      </c>
      <c r="CP44" s="739"/>
      <c r="CQ44" s="739">
        <f t="shared" si="47"/>
        <v>0</v>
      </c>
      <c r="CR44" s="739"/>
      <c r="CS44" s="739">
        <f t="shared" si="47"/>
        <v>0</v>
      </c>
      <c r="CT44" s="739"/>
      <c r="CU44" s="739">
        <f t="shared" si="47"/>
        <v>0</v>
      </c>
      <c r="CV44" s="739"/>
      <c r="CW44" s="739">
        <f t="shared" si="47"/>
        <v>688.72998046875</v>
      </c>
      <c r="CX44" s="739"/>
      <c r="CY44" s="739">
        <f t="shared" si="47"/>
        <v>104.59</v>
      </c>
      <c r="CZ44" s="739"/>
      <c r="DA44" s="739">
        <f t="shared" si="47"/>
        <v>0</v>
      </c>
    </row>
    <row r="45" spans="1:105" ht="7.35" customHeight="1" x14ac:dyDescent="0.2">
      <c r="A45" s="447"/>
      <c r="B45" s="447"/>
      <c r="C45" s="446"/>
      <c r="D45" s="776"/>
      <c r="E45" s="870"/>
      <c r="F45" s="870"/>
      <c r="G45" s="870"/>
      <c r="H45" s="870"/>
      <c r="I45" s="870"/>
      <c r="J45" s="870"/>
      <c r="K45" s="870"/>
      <c r="L45" s="870"/>
      <c r="M45" s="870"/>
      <c r="N45" s="870"/>
      <c r="O45" s="870"/>
      <c r="P45" s="870"/>
      <c r="Q45" s="870"/>
      <c r="R45" s="870"/>
      <c r="S45" s="870"/>
      <c r="T45" s="870"/>
      <c r="U45" s="320"/>
      <c r="V45" s="320"/>
      <c r="W45" s="320"/>
      <c r="X45" s="320"/>
      <c r="Y45" s="320"/>
      <c r="Z45" s="320"/>
      <c r="AA45" s="320"/>
      <c r="AB45" s="320"/>
      <c r="AC45" s="760"/>
      <c r="AD45" s="760"/>
      <c r="AE45" s="870"/>
      <c r="AF45" s="870"/>
      <c r="AG45" s="870"/>
      <c r="AH45" s="870"/>
      <c r="AI45" s="870"/>
      <c r="AJ45" s="870"/>
      <c r="AK45" s="870"/>
      <c r="AL45" s="870"/>
      <c r="AM45" s="870"/>
      <c r="AN45" s="870"/>
      <c r="AO45" s="870"/>
      <c r="AP45" s="870"/>
      <c r="AQ45" s="870"/>
      <c r="AR45" s="870"/>
      <c r="AS45" s="870"/>
      <c r="AT45" s="870"/>
      <c r="AU45" s="870"/>
      <c r="AV45" s="870"/>
      <c r="AW45" s="870"/>
      <c r="AX45" s="870"/>
      <c r="AY45" s="870"/>
      <c r="AZ45" s="870"/>
      <c r="BA45" s="870"/>
      <c r="BB45" s="870"/>
      <c r="BC45" s="771"/>
      <c r="BD45" s="777"/>
      <c r="BE45" s="778"/>
      <c r="BF45" s="779"/>
      <c r="BG45" s="780"/>
      <c r="BH45" s="780"/>
      <c r="BI45" s="780"/>
      <c r="BJ45" s="780"/>
      <c r="BK45" s="780"/>
      <c r="BL45" s="780"/>
      <c r="BM45" s="780"/>
      <c r="BN45" s="780"/>
      <c r="BO45" s="780"/>
      <c r="BP45" s="780"/>
      <c r="BQ45" s="780"/>
      <c r="BR45" s="780"/>
      <c r="BS45" s="780"/>
      <c r="BT45" s="780"/>
      <c r="BU45" s="780"/>
      <c r="BV45" s="780"/>
      <c r="BW45" s="780"/>
      <c r="BX45" s="780"/>
      <c r="BY45" s="780"/>
      <c r="BZ45" s="780"/>
      <c r="CA45" s="780"/>
      <c r="CB45" s="780"/>
      <c r="CC45" s="780"/>
      <c r="CD45" s="780"/>
      <c r="CE45" s="780"/>
      <c r="CF45" s="780"/>
      <c r="CG45" s="780"/>
      <c r="CH45" s="780"/>
      <c r="CI45" s="780"/>
      <c r="CJ45" s="780"/>
      <c r="CK45" s="780"/>
      <c r="CL45" s="780"/>
      <c r="CM45" s="780"/>
      <c r="CN45" s="780"/>
      <c r="CO45" s="780"/>
      <c r="CP45" s="780"/>
      <c r="CQ45" s="780"/>
      <c r="CR45" s="780"/>
      <c r="CS45" s="780"/>
      <c r="CT45" s="780"/>
      <c r="CU45" s="780"/>
      <c r="CV45" s="780"/>
      <c r="CW45" s="780"/>
      <c r="CX45" s="780"/>
      <c r="CY45" s="780"/>
      <c r="CZ45" s="780"/>
      <c r="DA45" s="780"/>
    </row>
    <row r="46" spans="1:105" s="330" customFormat="1" ht="15.75" customHeight="1" x14ac:dyDescent="0.2">
      <c r="A46" s="307"/>
      <c r="B46" s="308"/>
      <c r="C46" s="611"/>
      <c r="D46" s="759" t="str">
        <f>D16 &amp; " (W4,6)"</f>
        <v xml:space="preserve">    Hogares (W4,6)</v>
      </c>
      <c r="E46" s="870"/>
      <c r="F46" s="870"/>
      <c r="G46" s="870"/>
      <c r="H46" s="870"/>
      <c r="I46" s="870"/>
      <c r="J46" s="870"/>
      <c r="K46" s="870"/>
      <c r="L46" s="870"/>
      <c r="M46" s="870"/>
      <c r="N46" s="870"/>
      <c r="O46" s="870"/>
      <c r="P46" s="870"/>
      <c r="Q46" s="870"/>
      <c r="R46" s="870"/>
      <c r="S46" s="870"/>
      <c r="T46" s="870"/>
      <c r="U46" s="1089" t="str">
        <f>D26&amp; " (W4,19)"</f>
        <v>Aguas residuales no tratadas (W4,19)</v>
      </c>
      <c r="V46" s="1090"/>
      <c r="W46" s="1090"/>
      <c r="X46" s="1090"/>
      <c r="Y46" s="1090"/>
      <c r="Z46" s="1090"/>
      <c r="AA46" s="1090"/>
      <c r="AB46" s="1091"/>
      <c r="AC46" s="760"/>
      <c r="AD46" s="870"/>
      <c r="AE46" s="870"/>
      <c r="AF46" s="870"/>
      <c r="AG46" s="870"/>
      <c r="AH46" s="870"/>
      <c r="AI46" s="870"/>
      <c r="AJ46" s="870"/>
      <c r="AK46" s="870"/>
      <c r="AL46" s="870"/>
      <c r="AM46" s="870"/>
      <c r="AN46" s="870"/>
      <c r="AO46" s="870"/>
      <c r="AP46" s="870"/>
      <c r="AQ46" s="870"/>
      <c r="AR46" s="870"/>
      <c r="AS46" s="870"/>
      <c r="AT46" s="870"/>
      <c r="AU46" s="712"/>
      <c r="AV46" s="870"/>
      <c r="AW46" s="870"/>
      <c r="AX46" s="870"/>
      <c r="AY46" s="712"/>
      <c r="AZ46" s="712"/>
      <c r="BA46" s="712"/>
      <c r="BB46" s="712"/>
      <c r="BC46" s="318"/>
      <c r="BD46" s="466">
        <v>24</v>
      </c>
      <c r="BE46" s="449" t="s">
        <v>700</v>
      </c>
      <c r="BF46" s="396" t="s">
        <v>664</v>
      </c>
      <c r="BG46" s="743">
        <f>SUM(F22:F24)</f>
        <v>0</v>
      </c>
      <c r="BH46" s="743"/>
      <c r="BI46" s="743">
        <f t="shared" ref="BI46:DA46" si="48">SUM(H22:H24)</f>
        <v>0</v>
      </c>
      <c r="BJ46" s="743"/>
      <c r="BK46" s="743">
        <f t="shared" si="48"/>
        <v>0</v>
      </c>
      <c r="BL46" s="743"/>
      <c r="BM46" s="743">
        <f t="shared" si="48"/>
        <v>0</v>
      </c>
      <c r="BN46" s="743"/>
      <c r="BO46" s="743">
        <f t="shared" si="48"/>
        <v>0</v>
      </c>
      <c r="BP46" s="743"/>
      <c r="BQ46" s="743">
        <f t="shared" si="48"/>
        <v>0</v>
      </c>
      <c r="BR46" s="743"/>
      <c r="BS46" s="743">
        <f t="shared" si="48"/>
        <v>0</v>
      </c>
      <c r="BT46" s="743"/>
      <c r="BU46" s="743">
        <f t="shared" si="48"/>
        <v>0</v>
      </c>
      <c r="BV46" s="743"/>
      <c r="BW46" s="743">
        <f t="shared" si="48"/>
        <v>0</v>
      </c>
      <c r="BX46" s="743"/>
      <c r="BY46" s="743">
        <f t="shared" si="48"/>
        <v>0</v>
      </c>
      <c r="BZ46" s="743"/>
      <c r="CA46" s="743">
        <f t="shared" si="48"/>
        <v>0</v>
      </c>
      <c r="CB46" s="743"/>
      <c r="CC46" s="743">
        <f t="shared" si="48"/>
        <v>0</v>
      </c>
      <c r="CD46" s="743"/>
      <c r="CE46" s="743">
        <f t="shared" si="48"/>
        <v>0</v>
      </c>
      <c r="CF46" s="743"/>
      <c r="CG46" s="743">
        <f t="shared" si="48"/>
        <v>0</v>
      </c>
      <c r="CH46" s="743"/>
      <c r="CI46" s="743">
        <f t="shared" si="48"/>
        <v>0</v>
      </c>
      <c r="CJ46" s="743"/>
      <c r="CK46" s="743">
        <f t="shared" si="48"/>
        <v>0</v>
      </c>
      <c r="CL46" s="743"/>
      <c r="CM46" s="743">
        <f t="shared" si="48"/>
        <v>0</v>
      </c>
      <c r="CN46" s="743"/>
      <c r="CO46" s="743">
        <f t="shared" si="48"/>
        <v>0</v>
      </c>
      <c r="CP46" s="743"/>
      <c r="CQ46" s="743">
        <f t="shared" si="48"/>
        <v>0</v>
      </c>
      <c r="CR46" s="743"/>
      <c r="CS46" s="743">
        <f t="shared" si="48"/>
        <v>0</v>
      </c>
      <c r="CT46" s="743"/>
      <c r="CU46" s="743">
        <f t="shared" si="48"/>
        <v>0</v>
      </c>
      <c r="CV46" s="743"/>
      <c r="CW46" s="743">
        <f t="shared" si="48"/>
        <v>0</v>
      </c>
      <c r="CX46" s="743"/>
      <c r="CY46" s="743">
        <f t="shared" si="48"/>
        <v>104.59</v>
      </c>
      <c r="CZ46" s="743"/>
      <c r="DA46" s="743">
        <f t="shared" si="48"/>
        <v>0</v>
      </c>
    </row>
    <row r="47" spans="1:105" s="330" customFormat="1" ht="6.75" customHeight="1" x14ac:dyDescent="0.2">
      <c r="A47" s="307"/>
      <c r="B47" s="308"/>
      <c r="C47" s="611"/>
      <c r="D47" s="758"/>
      <c r="E47" s="870"/>
      <c r="F47" s="870"/>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c r="AE47" s="870"/>
      <c r="AF47" s="870"/>
      <c r="AG47" s="870"/>
      <c r="AH47" s="870"/>
      <c r="AI47" s="870"/>
      <c r="AJ47" s="870"/>
      <c r="AK47" s="870"/>
      <c r="AL47" s="870"/>
      <c r="AM47" s="870"/>
      <c r="AN47" s="870"/>
      <c r="AO47" s="870"/>
      <c r="AP47" s="870"/>
      <c r="AQ47" s="870"/>
      <c r="AR47" s="870"/>
      <c r="AS47" s="870"/>
      <c r="AT47" s="870"/>
      <c r="AU47" s="712"/>
      <c r="AV47" s="870"/>
      <c r="AW47" s="870"/>
      <c r="AX47" s="870"/>
      <c r="AY47" s="712"/>
      <c r="AZ47" s="712"/>
      <c r="BA47" s="712"/>
      <c r="BB47" s="712"/>
      <c r="BC47" s="318"/>
      <c r="BD47" s="628" t="s">
        <v>358</v>
      </c>
      <c r="BE47" s="486" t="s">
        <v>701</v>
      </c>
      <c r="BF47" s="427"/>
      <c r="BG47" s="781" t="str">
        <f>IF(OR(ISBLANK(F21),ISBLANK(F22),ISBLANK(F23),ISBLANK(F24)),"N/A",IF((BG44=BG46),"ok","&lt;&gt;"))</f>
        <v>N/A</v>
      </c>
      <c r="BH47" s="781"/>
      <c r="BI47" s="781" t="str">
        <f t="shared" ref="BI47:DA47" si="49">IF(OR(ISBLANK(H21),ISBLANK(H22),ISBLANK(H23),ISBLANK(H24)),"N/A",IF((BI44=BI46),"ok","&lt;&gt;"))</f>
        <v>N/A</v>
      </c>
      <c r="BJ47" s="781"/>
      <c r="BK47" s="781" t="str">
        <f t="shared" si="49"/>
        <v>N/A</v>
      </c>
      <c r="BL47" s="781"/>
      <c r="BM47" s="781" t="str">
        <f t="shared" si="49"/>
        <v>N/A</v>
      </c>
      <c r="BN47" s="781"/>
      <c r="BO47" s="781" t="str">
        <f t="shared" si="49"/>
        <v>N/A</v>
      </c>
      <c r="BP47" s="781"/>
      <c r="BQ47" s="781" t="str">
        <f t="shared" si="49"/>
        <v>N/A</v>
      </c>
      <c r="BR47" s="781"/>
      <c r="BS47" s="781" t="str">
        <f t="shared" si="49"/>
        <v>N/A</v>
      </c>
      <c r="BT47" s="781"/>
      <c r="BU47" s="781" t="str">
        <f t="shared" si="49"/>
        <v>N/A</v>
      </c>
      <c r="BV47" s="781"/>
      <c r="BW47" s="781" t="str">
        <f t="shared" si="49"/>
        <v>N/A</v>
      </c>
      <c r="BX47" s="781"/>
      <c r="BY47" s="781" t="str">
        <f t="shared" si="49"/>
        <v>N/A</v>
      </c>
      <c r="BZ47" s="781"/>
      <c r="CA47" s="781" t="str">
        <f t="shared" si="49"/>
        <v>N/A</v>
      </c>
      <c r="CB47" s="781"/>
      <c r="CC47" s="781" t="str">
        <f t="shared" si="49"/>
        <v>N/A</v>
      </c>
      <c r="CD47" s="781"/>
      <c r="CE47" s="781" t="str">
        <f t="shared" si="49"/>
        <v>N/A</v>
      </c>
      <c r="CF47" s="781"/>
      <c r="CG47" s="781" t="str">
        <f t="shared" si="49"/>
        <v>N/A</v>
      </c>
      <c r="CH47" s="781"/>
      <c r="CI47" s="781" t="str">
        <f t="shared" si="49"/>
        <v>N/A</v>
      </c>
      <c r="CJ47" s="781"/>
      <c r="CK47" s="781" t="str">
        <f t="shared" si="49"/>
        <v>N/A</v>
      </c>
      <c r="CL47" s="781"/>
      <c r="CM47" s="781" t="str">
        <f t="shared" si="49"/>
        <v>N/A</v>
      </c>
      <c r="CN47" s="781"/>
      <c r="CO47" s="781" t="str">
        <f t="shared" si="49"/>
        <v>N/A</v>
      </c>
      <c r="CP47" s="781"/>
      <c r="CQ47" s="781" t="str">
        <f t="shared" si="49"/>
        <v>N/A</v>
      </c>
      <c r="CR47" s="781"/>
      <c r="CS47" s="781" t="str">
        <f t="shared" si="49"/>
        <v>N/A</v>
      </c>
      <c r="CT47" s="781"/>
      <c r="CU47" s="781" t="str">
        <f t="shared" si="49"/>
        <v>N/A</v>
      </c>
      <c r="CV47" s="781"/>
      <c r="CW47" s="781" t="str">
        <f t="shared" si="49"/>
        <v>N/A</v>
      </c>
      <c r="CX47" s="781"/>
      <c r="CY47" s="781" t="str">
        <f t="shared" si="49"/>
        <v>N/A</v>
      </c>
      <c r="CZ47" s="781"/>
      <c r="DA47" s="781" t="str">
        <f t="shared" si="49"/>
        <v>N/A</v>
      </c>
    </row>
    <row r="48" spans="1:105" s="657" customFormat="1" ht="17.25" customHeight="1" x14ac:dyDescent="0.25">
      <c r="A48" s="584"/>
      <c r="B48" s="714">
        <v>3</v>
      </c>
      <c r="C48" s="472" t="s">
        <v>379</v>
      </c>
      <c r="D48" s="637"/>
      <c r="E48" s="472"/>
      <c r="F48" s="347"/>
      <c r="G48" s="347"/>
      <c r="H48" s="474"/>
      <c r="I48" s="475"/>
      <c r="J48" s="475"/>
      <c r="K48" s="475"/>
      <c r="L48" s="475"/>
      <c r="M48" s="475"/>
      <c r="N48" s="475"/>
      <c r="O48" s="475"/>
      <c r="P48" s="476"/>
      <c r="Q48" s="475"/>
      <c r="R48" s="476"/>
      <c r="S48" s="475"/>
      <c r="T48" s="476"/>
      <c r="U48" s="475"/>
      <c r="V48" s="476"/>
      <c r="W48" s="475"/>
      <c r="X48" s="474"/>
      <c r="Y48" s="475"/>
      <c r="Z48" s="474"/>
      <c r="AA48" s="475"/>
      <c r="AB48" s="474"/>
      <c r="AC48" s="475"/>
      <c r="AD48" s="474"/>
      <c r="AE48" s="475"/>
      <c r="AF48" s="474"/>
      <c r="AG48" s="638"/>
      <c r="AH48" s="474"/>
      <c r="AI48" s="475"/>
      <c r="AJ48" s="476"/>
      <c r="AK48" s="475"/>
      <c r="AL48" s="474"/>
      <c r="AM48" s="475"/>
      <c r="AN48" s="474"/>
      <c r="AO48" s="475"/>
      <c r="AP48" s="475"/>
      <c r="AQ48" s="475"/>
      <c r="AR48" s="475"/>
      <c r="AS48" s="475"/>
      <c r="AT48" s="537"/>
      <c r="AU48" s="536"/>
      <c r="AV48" s="475"/>
      <c r="AW48" s="475"/>
      <c r="AX48" s="537"/>
      <c r="AY48" s="536"/>
      <c r="AZ48" s="537"/>
      <c r="BA48" s="536"/>
      <c r="BB48" s="663"/>
      <c r="BC48" s="350"/>
      <c r="BD48" s="490" t="s">
        <v>394</v>
      </c>
      <c r="BE48" s="491" t="s">
        <v>395</v>
      </c>
      <c r="BF48" s="447"/>
      <c r="BG48" s="782"/>
      <c r="BH48" s="782"/>
      <c r="BI48" s="447"/>
      <c r="BJ48" s="447"/>
      <c r="BK48" s="447"/>
      <c r="BL48" s="447"/>
      <c r="BM48" s="447"/>
      <c r="BN48" s="447"/>
      <c r="BO48" s="447"/>
      <c r="BP48" s="447"/>
      <c r="BQ48" s="447"/>
      <c r="BR48" s="447"/>
      <c r="BS48" s="447"/>
      <c r="BT48" s="447"/>
      <c r="BU48" s="447"/>
      <c r="BV48" s="447"/>
      <c r="BW48" s="447"/>
      <c r="BX48" s="447"/>
      <c r="BY48" s="447"/>
      <c r="BZ48" s="447"/>
      <c r="CA48" s="447"/>
      <c r="CB48" s="447"/>
      <c r="CC48" s="447"/>
      <c r="CD48" s="447"/>
      <c r="CE48" s="447"/>
      <c r="CF48" s="447"/>
      <c r="CG48" s="783"/>
      <c r="CH48" s="782"/>
      <c r="CI48" s="447"/>
      <c r="CJ48" s="447"/>
      <c r="CK48" s="447"/>
      <c r="CL48" s="447"/>
      <c r="CM48" s="447"/>
      <c r="CN48" s="447"/>
      <c r="CO48" s="447"/>
      <c r="CP48" s="447"/>
      <c r="CQ48" s="447"/>
      <c r="CR48" s="447"/>
      <c r="CS48" s="447"/>
      <c r="CT48" s="447"/>
      <c r="CU48" s="447"/>
      <c r="CV48" s="447"/>
      <c r="CW48" s="447"/>
      <c r="CX48" s="447"/>
      <c r="CY48" s="447"/>
      <c r="CZ48" s="447"/>
      <c r="DA48" s="447"/>
    </row>
    <row r="49" spans="1:105" ht="14.25" customHeight="1" x14ac:dyDescent="0.25">
      <c r="C49" s="640"/>
      <c r="D49" s="640"/>
      <c r="E49" s="641"/>
      <c r="F49" s="642"/>
      <c r="G49" s="642"/>
      <c r="H49" s="520"/>
      <c r="I49" s="519"/>
      <c r="J49" s="519"/>
      <c r="K49" s="519"/>
      <c r="L49" s="519"/>
      <c r="M49" s="519"/>
      <c r="N49" s="519"/>
      <c r="O49" s="519"/>
      <c r="P49" s="521"/>
      <c r="Q49" s="519"/>
      <c r="R49" s="521"/>
      <c r="S49" s="519"/>
      <c r="T49" s="521"/>
      <c r="U49" s="519"/>
      <c r="V49" s="521"/>
      <c r="W49" s="519"/>
      <c r="X49" s="520"/>
      <c r="Y49" s="519"/>
      <c r="Z49" s="520"/>
      <c r="AA49" s="519"/>
      <c r="AB49" s="520"/>
      <c r="AC49" s="519"/>
      <c r="AD49" s="520"/>
      <c r="AE49" s="519"/>
      <c r="AF49" s="520"/>
      <c r="AG49" s="643"/>
      <c r="AH49" s="520"/>
      <c r="AI49" s="519"/>
      <c r="AJ49" s="521"/>
      <c r="AK49" s="519"/>
      <c r="AL49" s="520"/>
      <c r="AM49" s="535"/>
      <c r="AN49" s="508"/>
      <c r="AO49" s="535"/>
      <c r="AP49" s="535"/>
      <c r="AQ49" s="535"/>
      <c r="AR49" s="535"/>
      <c r="AS49" s="535"/>
      <c r="AV49" s="535"/>
      <c r="AW49" s="535"/>
      <c r="BD49" s="490" t="s">
        <v>398</v>
      </c>
      <c r="BE49" s="491" t="s">
        <v>399</v>
      </c>
      <c r="BF49" s="447"/>
      <c r="BG49" s="447"/>
      <c r="BH49" s="447"/>
      <c r="BI49" s="447"/>
      <c r="BJ49" s="447"/>
      <c r="BK49" s="447"/>
      <c r="BL49" s="447"/>
      <c r="BM49" s="447"/>
      <c r="BN49" s="447"/>
      <c r="BO49" s="447"/>
      <c r="BP49" s="447"/>
      <c r="BQ49" s="447"/>
      <c r="BR49" s="447"/>
      <c r="BS49" s="447"/>
      <c r="BT49" s="447"/>
      <c r="BU49" s="447"/>
      <c r="BV49" s="447"/>
      <c r="BW49" s="447"/>
      <c r="BX49" s="447"/>
      <c r="BY49" s="447"/>
      <c r="BZ49" s="447"/>
      <c r="CA49" s="447"/>
      <c r="CB49" s="447"/>
      <c r="CC49" s="447"/>
      <c r="CD49" s="447"/>
      <c r="CE49" s="447"/>
      <c r="CF49" s="447"/>
      <c r="CG49" s="447"/>
      <c r="CH49" s="447"/>
      <c r="CI49" s="447"/>
      <c r="CJ49" s="447"/>
      <c r="CK49" s="447"/>
      <c r="CL49" s="447"/>
      <c r="CM49" s="447"/>
      <c r="CN49" s="447"/>
      <c r="CO49" s="447"/>
      <c r="CP49" s="447"/>
      <c r="CQ49" s="447"/>
      <c r="CR49" s="447"/>
      <c r="CS49" s="447"/>
      <c r="CT49" s="447"/>
      <c r="CU49" s="447"/>
      <c r="CV49" s="447"/>
      <c r="CW49" s="447"/>
      <c r="CX49" s="447"/>
      <c r="CY49" s="447"/>
      <c r="CZ49" s="447"/>
      <c r="DA49" s="447"/>
    </row>
    <row r="50" spans="1:105" ht="24" customHeight="1" x14ac:dyDescent="0.2">
      <c r="C50" s="827" t="s">
        <v>384</v>
      </c>
      <c r="D50" s="1038" t="s">
        <v>385</v>
      </c>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c r="AH50" s="1039"/>
      <c r="AI50" s="1039"/>
      <c r="AJ50" s="1039"/>
      <c r="AK50" s="1039"/>
      <c r="AL50" s="1039"/>
      <c r="AM50" s="1039"/>
      <c r="AN50" s="1039"/>
      <c r="AO50" s="1039"/>
      <c r="AP50" s="1039"/>
      <c r="AQ50" s="1039"/>
      <c r="AR50" s="1039"/>
      <c r="AS50" s="1039"/>
      <c r="AT50" s="1039"/>
      <c r="AU50" s="1039"/>
      <c r="AV50" s="1039"/>
      <c r="AW50" s="1039"/>
      <c r="AX50" s="1039"/>
      <c r="AY50" s="1039"/>
      <c r="AZ50" s="1039"/>
      <c r="BA50" s="1039"/>
      <c r="BB50" s="1040"/>
      <c r="BD50" s="492" t="s">
        <v>401</v>
      </c>
      <c r="BE50" s="491" t="s">
        <v>402</v>
      </c>
      <c r="BF50" s="447"/>
      <c r="BG50" s="447"/>
      <c r="BH50" s="447"/>
      <c r="BI50" s="447"/>
      <c r="BJ50" s="447"/>
      <c r="BK50" s="447"/>
      <c r="BL50" s="447"/>
      <c r="BM50" s="447"/>
      <c r="BN50" s="447"/>
      <c r="BO50" s="447"/>
      <c r="BP50" s="447"/>
      <c r="BQ50" s="447"/>
      <c r="BR50" s="447"/>
      <c r="BS50" s="447"/>
      <c r="BT50" s="447"/>
      <c r="BU50" s="447"/>
      <c r="BV50" s="447"/>
      <c r="BW50" s="447"/>
      <c r="BX50" s="447"/>
      <c r="BY50" s="447"/>
      <c r="BZ50" s="447"/>
      <c r="CA50" s="447"/>
      <c r="CB50" s="447"/>
      <c r="CC50" s="447"/>
      <c r="CD50" s="447"/>
      <c r="CE50" s="447"/>
      <c r="CF50" s="447"/>
      <c r="CG50" s="447"/>
      <c r="CH50" s="447"/>
      <c r="CI50" s="447"/>
      <c r="CJ50" s="447"/>
      <c r="CK50" s="447"/>
      <c r="CL50" s="447"/>
      <c r="CM50" s="447"/>
      <c r="CN50" s="447"/>
      <c r="CO50" s="447"/>
      <c r="CP50" s="447"/>
      <c r="CQ50" s="447"/>
      <c r="CR50" s="447"/>
      <c r="CS50" s="447"/>
      <c r="CT50" s="447"/>
      <c r="CU50" s="447"/>
      <c r="CV50" s="447"/>
      <c r="CW50" s="447"/>
      <c r="CX50" s="447"/>
      <c r="CY50" s="447"/>
      <c r="CZ50" s="447"/>
      <c r="DA50" s="447"/>
    </row>
    <row r="51" spans="1:105" s="382" customFormat="1" ht="145.5" customHeight="1" x14ac:dyDescent="0.25">
      <c r="A51" s="383">
        <v>1</v>
      </c>
      <c r="B51" s="674">
        <v>6476</v>
      </c>
      <c r="C51" s="482" t="s">
        <v>72</v>
      </c>
      <c r="D51" s="1096" t="s">
        <v>702</v>
      </c>
      <c r="E51" s="1097"/>
      <c r="F51" s="1097"/>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7"/>
      <c r="AL51" s="1097"/>
      <c r="AM51" s="1097"/>
      <c r="AN51" s="1097"/>
      <c r="AO51" s="1097"/>
      <c r="AP51" s="1097"/>
      <c r="AQ51" s="1097"/>
      <c r="AR51" s="1097"/>
      <c r="AS51" s="1097"/>
      <c r="AT51" s="1097"/>
      <c r="AU51" s="1097"/>
      <c r="AV51" s="1097"/>
      <c r="AW51" s="1097"/>
      <c r="AX51" s="1097"/>
      <c r="AY51" s="1097"/>
      <c r="AZ51" s="1097"/>
      <c r="BA51" s="1097"/>
      <c r="BB51" s="1098"/>
      <c r="BC51" s="383"/>
      <c r="BD51" s="826" t="s">
        <v>404</v>
      </c>
      <c r="BE51" s="488" t="s">
        <v>405</v>
      </c>
      <c r="BF51" s="784"/>
      <c r="BG51" s="784"/>
      <c r="BH51" s="784"/>
      <c r="BI51" s="784"/>
      <c r="BJ51" s="784"/>
      <c r="BK51" s="784"/>
      <c r="BL51" s="784"/>
      <c r="BM51" s="784"/>
      <c r="BN51" s="784"/>
      <c r="BO51" s="784"/>
      <c r="BP51" s="784"/>
      <c r="BQ51" s="784"/>
      <c r="BR51" s="784"/>
      <c r="BS51" s="784"/>
      <c r="BT51" s="784"/>
      <c r="BU51" s="784"/>
      <c r="BV51" s="784"/>
      <c r="BW51" s="784"/>
      <c r="BX51" s="784"/>
      <c r="BY51" s="784"/>
      <c r="BZ51" s="784"/>
      <c r="CA51" s="784"/>
      <c r="CB51" s="784"/>
      <c r="CC51" s="784"/>
      <c r="CD51" s="784"/>
      <c r="CE51" s="784"/>
      <c r="CF51" s="784"/>
      <c r="CG51" s="551"/>
      <c r="CH51" s="784"/>
      <c r="CI51" s="784"/>
      <c r="CJ51" s="784"/>
      <c r="CK51" s="784"/>
      <c r="CL51" s="784"/>
      <c r="CM51" s="784"/>
      <c r="CN51" s="784"/>
      <c r="CO51" s="784"/>
      <c r="CP51" s="784"/>
      <c r="CQ51" s="784"/>
      <c r="CR51" s="784"/>
      <c r="CS51" s="784"/>
      <c r="CT51" s="784"/>
      <c r="CU51" s="784"/>
      <c r="CV51" s="784"/>
      <c r="CW51" s="784"/>
      <c r="CX51" s="784"/>
      <c r="CY51" s="784"/>
      <c r="CZ51" s="784"/>
      <c r="DA51" s="784"/>
    </row>
    <row r="52" spans="1:105" s="382" customFormat="1" ht="19.7" customHeight="1" x14ac:dyDescent="0.25">
      <c r="A52" s="383">
        <v>1</v>
      </c>
      <c r="B52" s="674">
        <v>6477</v>
      </c>
      <c r="C52" s="482" t="s">
        <v>322</v>
      </c>
      <c r="D52" s="1086" t="s">
        <v>703</v>
      </c>
      <c r="E52" s="1087"/>
      <c r="F52" s="1087"/>
      <c r="G52" s="1087"/>
      <c r="H52" s="1087"/>
      <c r="I52" s="1087"/>
      <c r="J52" s="1087"/>
      <c r="K52" s="1087"/>
      <c r="L52" s="1087"/>
      <c r="M52" s="1087"/>
      <c r="N52" s="1087"/>
      <c r="O52" s="1087"/>
      <c r="P52" s="1087"/>
      <c r="Q52" s="1087"/>
      <c r="R52" s="1087"/>
      <c r="S52" s="1087"/>
      <c r="T52" s="1087"/>
      <c r="U52" s="1087"/>
      <c r="V52" s="1087"/>
      <c r="W52" s="1087"/>
      <c r="X52" s="1087"/>
      <c r="Y52" s="1087"/>
      <c r="Z52" s="1087"/>
      <c r="AA52" s="1087"/>
      <c r="AB52" s="1087"/>
      <c r="AC52" s="1087"/>
      <c r="AD52" s="1087"/>
      <c r="AE52" s="1087"/>
      <c r="AF52" s="1087"/>
      <c r="AG52" s="1087"/>
      <c r="AH52" s="1087"/>
      <c r="AI52" s="1087"/>
      <c r="AJ52" s="1087"/>
      <c r="AK52" s="1087"/>
      <c r="AL52" s="1087"/>
      <c r="AM52" s="1087"/>
      <c r="AN52" s="1087"/>
      <c r="AO52" s="1087"/>
      <c r="AP52" s="1087"/>
      <c r="AQ52" s="1087"/>
      <c r="AR52" s="1087"/>
      <c r="AS52" s="1087"/>
      <c r="AT52" s="1087"/>
      <c r="AU52" s="1087"/>
      <c r="AV52" s="1087"/>
      <c r="AW52" s="1087"/>
      <c r="AX52" s="1087"/>
      <c r="AY52" s="1087"/>
      <c r="AZ52" s="1087"/>
      <c r="BA52" s="1087"/>
      <c r="BB52" s="1088"/>
      <c r="BC52" s="383"/>
      <c r="BD52" s="785"/>
    </row>
    <row r="53" spans="1:105" s="382" customFormat="1" ht="27" customHeight="1" x14ac:dyDescent="0.25">
      <c r="A53" s="383">
        <v>1</v>
      </c>
      <c r="B53" s="674">
        <v>6478</v>
      </c>
      <c r="C53" s="482" t="s">
        <v>332</v>
      </c>
      <c r="D53" s="1086" t="s">
        <v>704</v>
      </c>
      <c r="E53" s="1087"/>
      <c r="F53" s="1087"/>
      <c r="G53" s="1087"/>
      <c r="H53" s="1087"/>
      <c r="I53" s="1087"/>
      <c r="J53" s="1087"/>
      <c r="K53" s="1087"/>
      <c r="L53" s="1087"/>
      <c r="M53" s="1087"/>
      <c r="N53" s="1087"/>
      <c r="O53" s="1087"/>
      <c r="P53" s="1087"/>
      <c r="Q53" s="1087"/>
      <c r="R53" s="1087"/>
      <c r="S53" s="1087"/>
      <c r="T53" s="1087"/>
      <c r="U53" s="1087"/>
      <c r="V53" s="1087"/>
      <c r="W53" s="1087"/>
      <c r="X53" s="1087"/>
      <c r="Y53" s="1087"/>
      <c r="Z53" s="1087"/>
      <c r="AA53" s="1087"/>
      <c r="AB53" s="1087"/>
      <c r="AC53" s="1087"/>
      <c r="AD53" s="1087"/>
      <c r="AE53" s="1087"/>
      <c r="AF53" s="1087"/>
      <c r="AG53" s="1087"/>
      <c r="AH53" s="1087"/>
      <c r="AI53" s="1087"/>
      <c r="AJ53" s="1087"/>
      <c r="AK53" s="1087"/>
      <c r="AL53" s="1087"/>
      <c r="AM53" s="1087"/>
      <c r="AN53" s="1087"/>
      <c r="AO53" s="1087"/>
      <c r="AP53" s="1087"/>
      <c r="AQ53" s="1087"/>
      <c r="AR53" s="1087"/>
      <c r="AS53" s="1087"/>
      <c r="AT53" s="1087"/>
      <c r="AU53" s="1087"/>
      <c r="AV53" s="1087"/>
      <c r="AW53" s="1087"/>
      <c r="AX53" s="1087"/>
      <c r="AY53" s="1087"/>
      <c r="AZ53" s="1087"/>
      <c r="BA53" s="1087"/>
      <c r="BB53" s="1088"/>
      <c r="BC53" s="383"/>
      <c r="BD53" s="785"/>
    </row>
    <row r="54" spans="1:105" s="824" customFormat="1" ht="17.45" customHeight="1" x14ac:dyDescent="0.25">
      <c r="A54" s="383">
        <v>1</v>
      </c>
      <c r="B54" s="674">
        <v>6479</v>
      </c>
      <c r="C54" s="823" t="s">
        <v>555</v>
      </c>
      <c r="D54" s="1086" t="s">
        <v>705</v>
      </c>
      <c r="E54" s="1087"/>
      <c r="F54" s="1087"/>
      <c r="G54" s="1087"/>
      <c r="H54" s="1087"/>
      <c r="I54" s="1087"/>
      <c r="J54" s="1087"/>
      <c r="K54" s="1087"/>
      <c r="L54" s="1087"/>
      <c r="M54" s="1087"/>
      <c r="N54" s="1087"/>
      <c r="O54" s="1087"/>
      <c r="P54" s="1087"/>
      <c r="Q54" s="1087"/>
      <c r="R54" s="1087"/>
      <c r="S54" s="1087"/>
      <c r="T54" s="1087"/>
      <c r="U54" s="1087"/>
      <c r="V54" s="1087"/>
      <c r="W54" s="1087"/>
      <c r="X54" s="1087"/>
      <c r="Y54" s="1087"/>
      <c r="Z54" s="1087"/>
      <c r="AA54" s="1087"/>
      <c r="AB54" s="1087"/>
      <c r="AC54" s="1087"/>
      <c r="AD54" s="1087"/>
      <c r="AE54" s="1087"/>
      <c r="AF54" s="1087"/>
      <c r="AG54" s="1087"/>
      <c r="AH54" s="1087"/>
      <c r="AI54" s="1087"/>
      <c r="AJ54" s="1087"/>
      <c r="AK54" s="1087"/>
      <c r="AL54" s="1087"/>
      <c r="AM54" s="1087"/>
      <c r="AN54" s="1087"/>
      <c r="AO54" s="1087"/>
      <c r="AP54" s="1087"/>
      <c r="AQ54" s="1087"/>
      <c r="AR54" s="1087"/>
      <c r="AS54" s="1087"/>
      <c r="AT54" s="1087"/>
      <c r="AU54" s="1087"/>
      <c r="AV54" s="1087"/>
      <c r="AW54" s="1087"/>
      <c r="AX54" s="1087"/>
      <c r="AY54" s="1087"/>
      <c r="AZ54" s="1087"/>
      <c r="BA54" s="1087"/>
      <c r="BB54" s="1088"/>
    </row>
    <row r="55" spans="1:105" s="382" customFormat="1" ht="18" customHeight="1" x14ac:dyDescent="0.25">
      <c r="A55" s="383">
        <v>1</v>
      </c>
      <c r="B55" s="674">
        <v>6480</v>
      </c>
      <c r="C55" s="482" t="s">
        <v>558</v>
      </c>
      <c r="D55" s="1086" t="s">
        <v>706</v>
      </c>
      <c r="E55" s="1087"/>
      <c r="F55" s="1087"/>
      <c r="G55" s="1087"/>
      <c r="H55" s="1087"/>
      <c r="I55" s="1087"/>
      <c r="J55" s="1087"/>
      <c r="K55" s="1087"/>
      <c r="L55" s="1087"/>
      <c r="M55" s="1087"/>
      <c r="N55" s="1087"/>
      <c r="O55" s="1087"/>
      <c r="P55" s="1087"/>
      <c r="Q55" s="1087"/>
      <c r="R55" s="1087"/>
      <c r="S55" s="1087"/>
      <c r="T55" s="1087"/>
      <c r="U55" s="1087"/>
      <c r="V55" s="1087"/>
      <c r="W55" s="1087"/>
      <c r="X55" s="1087"/>
      <c r="Y55" s="1087"/>
      <c r="Z55" s="1087"/>
      <c r="AA55" s="1087"/>
      <c r="AB55" s="1087"/>
      <c r="AC55" s="1087"/>
      <c r="AD55" s="1087"/>
      <c r="AE55" s="1087"/>
      <c r="AF55" s="1087"/>
      <c r="AG55" s="1087"/>
      <c r="AH55" s="1087"/>
      <c r="AI55" s="1087"/>
      <c r="AJ55" s="1087"/>
      <c r="AK55" s="1087"/>
      <c r="AL55" s="1087"/>
      <c r="AM55" s="1087"/>
      <c r="AN55" s="1087"/>
      <c r="AO55" s="1087"/>
      <c r="AP55" s="1087"/>
      <c r="AQ55" s="1087"/>
      <c r="AR55" s="1087"/>
      <c r="AS55" s="1087"/>
      <c r="AT55" s="1087"/>
      <c r="AU55" s="1087"/>
      <c r="AV55" s="1087"/>
      <c r="AW55" s="1087"/>
      <c r="AX55" s="1087"/>
      <c r="AY55" s="1087"/>
      <c r="AZ55" s="1087"/>
      <c r="BA55" s="1087"/>
      <c r="BB55" s="1088"/>
      <c r="BC55" s="383"/>
      <c r="BD55" s="785"/>
    </row>
    <row r="56" spans="1:105" s="382" customFormat="1" ht="18" customHeight="1" x14ac:dyDescent="0.25">
      <c r="A56" s="383">
        <v>1</v>
      </c>
      <c r="B56" s="674">
        <v>6481</v>
      </c>
      <c r="C56" s="482" t="s">
        <v>563</v>
      </c>
      <c r="D56" s="1086" t="s">
        <v>707</v>
      </c>
      <c r="E56" s="1087"/>
      <c r="F56" s="1087"/>
      <c r="G56" s="1087"/>
      <c r="H56" s="1087"/>
      <c r="I56" s="1087"/>
      <c r="J56" s="1087"/>
      <c r="K56" s="1087"/>
      <c r="L56" s="1087"/>
      <c r="M56" s="1087"/>
      <c r="N56" s="1087"/>
      <c r="O56" s="1087"/>
      <c r="P56" s="1087"/>
      <c r="Q56" s="1087"/>
      <c r="R56" s="1087"/>
      <c r="S56" s="1087"/>
      <c r="T56" s="1087"/>
      <c r="U56" s="1087"/>
      <c r="V56" s="1087"/>
      <c r="W56" s="1087"/>
      <c r="X56" s="1087"/>
      <c r="Y56" s="1087"/>
      <c r="Z56" s="1087"/>
      <c r="AA56" s="1087"/>
      <c r="AB56" s="1087"/>
      <c r="AC56" s="1087"/>
      <c r="AD56" s="1087"/>
      <c r="AE56" s="1087"/>
      <c r="AF56" s="1087"/>
      <c r="AG56" s="1087"/>
      <c r="AH56" s="1087"/>
      <c r="AI56" s="1087"/>
      <c r="AJ56" s="1087"/>
      <c r="AK56" s="1087"/>
      <c r="AL56" s="1087"/>
      <c r="AM56" s="1087"/>
      <c r="AN56" s="1087"/>
      <c r="AO56" s="1087"/>
      <c r="AP56" s="1087"/>
      <c r="AQ56" s="1087"/>
      <c r="AR56" s="1087"/>
      <c r="AS56" s="1087"/>
      <c r="AT56" s="1087"/>
      <c r="AU56" s="1087"/>
      <c r="AV56" s="1087"/>
      <c r="AW56" s="1087"/>
      <c r="AX56" s="1087"/>
      <c r="AY56" s="1087"/>
      <c r="AZ56" s="1087"/>
      <c r="BA56" s="1087"/>
      <c r="BB56" s="1088"/>
      <c r="BC56" s="383"/>
      <c r="BD56" s="785"/>
    </row>
    <row r="57" spans="1:105" s="382" customFormat="1" ht="22.35" customHeight="1" x14ac:dyDescent="0.25">
      <c r="A57" s="383">
        <v>1</v>
      </c>
      <c r="B57" s="674">
        <v>6482</v>
      </c>
      <c r="C57" s="482" t="s">
        <v>584</v>
      </c>
      <c r="D57" s="1086" t="s">
        <v>708</v>
      </c>
      <c r="E57" s="1087"/>
      <c r="F57" s="1087"/>
      <c r="G57" s="1087"/>
      <c r="H57" s="1087"/>
      <c r="I57" s="1087"/>
      <c r="J57" s="1087"/>
      <c r="K57" s="1087"/>
      <c r="L57" s="1087"/>
      <c r="M57" s="1087"/>
      <c r="N57" s="1087"/>
      <c r="O57" s="1087"/>
      <c r="P57" s="1087"/>
      <c r="Q57" s="1087"/>
      <c r="R57" s="1087"/>
      <c r="S57" s="1087"/>
      <c r="T57" s="1087"/>
      <c r="U57" s="1087"/>
      <c r="V57" s="1087"/>
      <c r="W57" s="1087"/>
      <c r="X57" s="1087"/>
      <c r="Y57" s="1087"/>
      <c r="Z57" s="1087"/>
      <c r="AA57" s="1087"/>
      <c r="AB57" s="1087"/>
      <c r="AC57" s="1087"/>
      <c r="AD57" s="1087"/>
      <c r="AE57" s="1087"/>
      <c r="AF57" s="1087"/>
      <c r="AG57" s="1087"/>
      <c r="AH57" s="1087"/>
      <c r="AI57" s="1087"/>
      <c r="AJ57" s="1087"/>
      <c r="AK57" s="1087"/>
      <c r="AL57" s="1087"/>
      <c r="AM57" s="1087"/>
      <c r="AN57" s="1087"/>
      <c r="AO57" s="1087"/>
      <c r="AP57" s="1087"/>
      <c r="AQ57" s="1087"/>
      <c r="AR57" s="1087"/>
      <c r="AS57" s="1087"/>
      <c r="AT57" s="1087"/>
      <c r="AU57" s="1087"/>
      <c r="AV57" s="1087"/>
      <c r="AW57" s="1087"/>
      <c r="AX57" s="1087"/>
      <c r="AY57" s="1087"/>
      <c r="AZ57" s="1087"/>
      <c r="BA57" s="1087"/>
      <c r="BB57" s="1088"/>
      <c r="BC57" s="383"/>
      <c r="BD57" s="785"/>
    </row>
    <row r="58" spans="1:105" s="382" customFormat="1" ht="18" customHeight="1" x14ac:dyDescent="0.25">
      <c r="A58" s="383">
        <v>1</v>
      </c>
      <c r="B58" s="674">
        <v>6483</v>
      </c>
      <c r="C58" s="482" t="s">
        <v>586</v>
      </c>
      <c r="D58" s="1086" t="s">
        <v>709</v>
      </c>
      <c r="E58" s="1087"/>
      <c r="F58" s="1087"/>
      <c r="G58" s="1087"/>
      <c r="H58" s="1087"/>
      <c r="I58" s="1087"/>
      <c r="J58" s="1087"/>
      <c r="K58" s="1087"/>
      <c r="L58" s="1087"/>
      <c r="M58" s="1087"/>
      <c r="N58" s="1087"/>
      <c r="O58" s="1087"/>
      <c r="P58" s="1087"/>
      <c r="Q58" s="1087"/>
      <c r="R58" s="1087"/>
      <c r="S58" s="1087"/>
      <c r="T58" s="1087"/>
      <c r="U58" s="1087"/>
      <c r="V58" s="1087"/>
      <c r="W58" s="1087"/>
      <c r="X58" s="1087"/>
      <c r="Y58" s="1087"/>
      <c r="Z58" s="1087"/>
      <c r="AA58" s="1087"/>
      <c r="AB58" s="1087"/>
      <c r="AC58" s="1087"/>
      <c r="AD58" s="1087"/>
      <c r="AE58" s="1087"/>
      <c r="AF58" s="1087"/>
      <c r="AG58" s="1087"/>
      <c r="AH58" s="1087"/>
      <c r="AI58" s="1087"/>
      <c r="AJ58" s="1087"/>
      <c r="AK58" s="1087"/>
      <c r="AL58" s="1087"/>
      <c r="AM58" s="1087"/>
      <c r="AN58" s="1087"/>
      <c r="AO58" s="1087"/>
      <c r="AP58" s="1087"/>
      <c r="AQ58" s="1087"/>
      <c r="AR58" s="1087"/>
      <c r="AS58" s="1087"/>
      <c r="AT58" s="1087"/>
      <c r="AU58" s="1087"/>
      <c r="AV58" s="1087"/>
      <c r="AW58" s="1087"/>
      <c r="AX58" s="1087"/>
      <c r="AY58" s="1087"/>
      <c r="AZ58" s="1087"/>
      <c r="BA58" s="1087"/>
      <c r="BB58" s="1088"/>
      <c r="BC58" s="383"/>
      <c r="BD58" s="785"/>
    </row>
    <row r="59" spans="1:105" s="382" customFormat="1" ht="18" customHeight="1" x14ac:dyDescent="0.25">
      <c r="A59" s="383"/>
      <c r="B59" s="674"/>
      <c r="C59" s="482"/>
      <c r="D59" s="1086"/>
      <c r="E59" s="1087"/>
      <c r="F59" s="1087"/>
      <c r="G59" s="1087"/>
      <c r="H59" s="1087"/>
      <c r="I59" s="1087"/>
      <c r="J59" s="1087"/>
      <c r="K59" s="1087"/>
      <c r="L59" s="1087"/>
      <c r="M59" s="1087"/>
      <c r="N59" s="1087"/>
      <c r="O59" s="1087"/>
      <c r="P59" s="1087"/>
      <c r="Q59" s="1087"/>
      <c r="R59" s="1087"/>
      <c r="S59" s="1087"/>
      <c r="T59" s="1087"/>
      <c r="U59" s="1087"/>
      <c r="V59" s="1087"/>
      <c r="W59" s="1087"/>
      <c r="X59" s="1087"/>
      <c r="Y59" s="1087"/>
      <c r="Z59" s="1087"/>
      <c r="AA59" s="1087"/>
      <c r="AB59" s="1087"/>
      <c r="AC59" s="1087"/>
      <c r="AD59" s="1087"/>
      <c r="AE59" s="1087"/>
      <c r="AF59" s="1087"/>
      <c r="AG59" s="1087"/>
      <c r="AH59" s="1087"/>
      <c r="AI59" s="1087"/>
      <c r="AJ59" s="1087"/>
      <c r="AK59" s="1087"/>
      <c r="AL59" s="1087"/>
      <c r="AM59" s="1087"/>
      <c r="AN59" s="1087"/>
      <c r="AO59" s="1087"/>
      <c r="AP59" s="1087"/>
      <c r="AQ59" s="1087"/>
      <c r="AR59" s="1087"/>
      <c r="AS59" s="1087"/>
      <c r="AT59" s="1087"/>
      <c r="AU59" s="1087"/>
      <c r="AV59" s="1087"/>
      <c r="AW59" s="1087"/>
      <c r="AX59" s="1087"/>
      <c r="AY59" s="1087"/>
      <c r="AZ59" s="1087"/>
      <c r="BA59" s="1087"/>
      <c r="BB59" s="1088"/>
      <c r="BC59" s="383"/>
      <c r="BD59" s="785"/>
    </row>
    <row r="60" spans="1:105" s="382" customFormat="1" ht="18" customHeight="1" x14ac:dyDescent="0.25">
      <c r="A60" s="383"/>
      <c r="B60" s="674"/>
      <c r="C60" s="482"/>
      <c r="D60" s="1086"/>
      <c r="E60" s="1087"/>
      <c r="F60" s="1087"/>
      <c r="G60" s="1087"/>
      <c r="H60" s="1087"/>
      <c r="I60" s="1087"/>
      <c r="J60" s="1087"/>
      <c r="K60" s="1087"/>
      <c r="L60" s="1087"/>
      <c r="M60" s="1087"/>
      <c r="N60" s="1087"/>
      <c r="O60" s="1087"/>
      <c r="P60" s="1087"/>
      <c r="Q60" s="1087"/>
      <c r="R60" s="1087"/>
      <c r="S60" s="1087"/>
      <c r="T60" s="1087"/>
      <c r="U60" s="1087"/>
      <c r="V60" s="1087"/>
      <c r="W60" s="1087"/>
      <c r="X60" s="1087"/>
      <c r="Y60" s="1087"/>
      <c r="Z60" s="1087"/>
      <c r="AA60" s="1087"/>
      <c r="AB60" s="1087"/>
      <c r="AC60" s="1087"/>
      <c r="AD60" s="1087"/>
      <c r="AE60" s="1087"/>
      <c r="AF60" s="1087"/>
      <c r="AG60" s="1087"/>
      <c r="AH60" s="1087"/>
      <c r="AI60" s="1087"/>
      <c r="AJ60" s="1087"/>
      <c r="AK60" s="1087"/>
      <c r="AL60" s="1087"/>
      <c r="AM60" s="1087"/>
      <c r="AN60" s="1087"/>
      <c r="AO60" s="1087"/>
      <c r="AP60" s="1087"/>
      <c r="AQ60" s="1087"/>
      <c r="AR60" s="1087"/>
      <c r="AS60" s="1087"/>
      <c r="AT60" s="1087"/>
      <c r="AU60" s="1087"/>
      <c r="AV60" s="1087"/>
      <c r="AW60" s="1087"/>
      <c r="AX60" s="1087"/>
      <c r="AY60" s="1087"/>
      <c r="AZ60" s="1087"/>
      <c r="BA60" s="1087"/>
      <c r="BB60" s="1088"/>
      <c r="BC60" s="383"/>
      <c r="BD60" s="785"/>
    </row>
    <row r="61" spans="1:105" s="382" customFormat="1" ht="18" customHeight="1" x14ac:dyDescent="0.25">
      <c r="A61" s="383"/>
      <c r="B61" s="674"/>
      <c r="C61" s="482"/>
      <c r="D61" s="1086"/>
      <c r="E61" s="1087"/>
      <c r="F61" s="1087"/>
      <c r="G61" s="1087"/>
      <c r="H61" s="1087"/>
      <c r="I61" s="1087"/>
      <c r="J61" s="1087"/>
      <c r="K61" s="1087"/>
      <c r="L61" s="1087"/>
      <c r="M61" s="1087"/>
      <c r="N61" s="1087"/>
      <c r="O61" s="1087"/>
      <c r="P61" s="1087"/>
      <c r="Q61" s="1087"/>
      <c r="R61" s="1087"/>
      <c r="S61" s="1087"/>
      <c r="T61" s="1087"/>
      <c r="U61" s="1087"/>
      <c r="V61" s="1087"/>
      <c r="W61" s="1087"/>
      <c r="X61" s="1087"/>
      <c r="Y61" s="1087"/>
      <c r="Z61" s="1087"/>
      <c r="AA61" s="1087"/>
      <c r="AB61" s="1087"/>
      <c r="AC61" s="1087"/>
      <c r="AD61" s="1087"/>
      <c r="AE61" s="1087"/>
      <c r="AF61" s="1087"/>
      <c r="AG61" s="1087"/>
      <c r="AH61" s="1087"/>
      <c r="AI61" s="1087"/>
      <c r="AJ61" s="1087"/>
      <c r="AK61" s="1087"/>
      <c r="AL61" s="1087"/>
      <c r="AM61" s="1087"/>
      <c r="AN61" s="1087"/>
      <c r="AO61" s="1087"/>
      <c r="AP61" s="1087"/>
      <c r="AQ61" s="1087"/>
      <c r="AR61" s="1087"/>
      <c r="AS61" s="1087"/>
      <c r="AT61" s="1087"/>
      <c r="AU61" s="1087"/>
      <c r="AV61" s="1087"/>
      <c r="AW61" s="1087"/>
      <c r="AX61" s="1087"/>
      <c r="AY61" s="1087"/>
      <c r="AZ61" s="1087"/>
      <c r="BA61" s="1087"/>
      <c r="BB61" s="1088"/>
      <c r="BC61" s="383"/>
      <c r="BD61" s="785"/>
    </row>
    <row r="62" spans="1:105" s="382" customFormat="1" ht="18" customHeight="1" x14ac:dyDescent="0.25">
      <c r="A62" s="383"/>
      <c r="B62" s="674"/>
      <c r="C62" s="482"/>
      <c r="D62" s="1086"/>
      <c r="E62" s="1087"/>
      <c r="F62" s="1087"/>
      <c r="G62" s="1087"/>
      <c r="H62" s="1087"/>
      <c r="I62" s="1087"/>
      <c r="J62" s="1087"/>
      <c r="K62" s="1087"/>
      <c r="L62" s="1087"/>
      <c r="M62" s="1087"/>
      <c r="N62" s="1087"/>
      <c r="O62" s="1087"/>
      <c r="P62" s="1087"/>
      <c r="Q62" s="1087"/>
      <c r="R62" s="1087"/>
      <c r="S62" s="1087"/>
      <c r="T62" s="1087"/>
      <c r="U62" s="1087"/>
      <c r="V62" s="1087"/>
      <c r="W62" s="1087"/>
      <c r="X62" s="1087"/>
      <c r="Y62" s="1087"/>
      <c r="Z62" s="1087"/>
      <c r="AA62" s="1087"/>
      <c r="AB62" s="1087"/>
      <c r="AC62" s="1087"/>
      <c r="AD62" s="1087"/>
      <c r="AE62" s="1087"/>
      <c r="AF62" s="1087"/>
      <c r="AG62" s="1087"/>
      <c r="AH62" s="1087"/>
      <c r="AI62" s="1087"/>
      <c r="AJ62" s="1087"/>
      <c r="AK62" s="1087"/>
      <c r="AL62" s="1087"/>
      <c r="AM62" s="1087"/>
      <c r="AN62" s="1087"/>
      <c r="AO62" s="1087"/>
      <c r="AP62" s="1087"/>
      <c r="AQ62" s="1087"/>
      <c r="AR62" s="1087"/>
      <c r="AS62" s="1087"/>
      <c r="AT62" s="1087"/>
      <c r="AU62" s="1087"/>
      <c r="AV62" s="1087"/>
      <c r="AW62" s="1087"/>
      <c r="AX62" s="1087"/>
      <c r="AY62" s="1087"/>
      <c r="AZ62" s="1087"/>
      <c r="BA62" s="1087"/>
      <c r="BB62" s="1088"/>
      <c r="BC62" s="383"/>
      <c r="BD62" s="785"/>
    </row>
    <row r="63" spans="1:105" s="382" customFormat="1" ht="18" customHeight="1" x14ac:dyDescent="0.25">
      <c r="A63" s="383"/>
      <c r="B63" s="674"/>
      <c r="C63" s="482"/>
      <c r="D63" s="1086"/>
      <c r="E63" s="1087"/>
      <c r="F63" s="1087"/>
      <c r="G63" s="1087"/>
      <c r="H63" s="1087"/>
      <c r="I63" s="1087"/>
      <c r="J63" s="1087"/>
      <c r="K63" s="1087"/>
      <c r="L63" s="1087"/>
      <c r="M63" s="1087"/>
      <c r="N63" s="1087"/>
      <c r="O63" s="1087"/>
      <c r="P63" s="1087"/>
      <c r="Q63" s="1087"/>
      <c r="R63" s="1087"/>
      <c r="S63" s="1087"/>
      <c r="T63" s="1087"/>
      <c r="U63" s="1087"/>
      <c r="V63" s="1087"/>
      <c r="W63" s="1087"/>
      <c r="X63" s="1087"/>
      <c r="Y63" s="1087"/>
      <c r="Z63" s="1087"/>
      <c r="AA63" s="1087"/>
      <c r="AB63" s="1087"/>
      <c r="AC63" s="1087"/>
      <c r="AD63" s="1087"/>
      <c r="AE63" s="1087"/>
      <c r="AF63" s="1087"/>
      <c r="AG63" s="1087"/>
      <c r="AH63" s="1087"/>
      <c r="AI63" s="1087"/>
      <c r="AJ63" s="1087"/>
      <c r="AK63" s="1087"/>
      <c r="AL63" s="1087"/>
      <c r="AM63" s="1087"/>
      <c r="AN63" s="1087"/>
      <c r="AO63" s="1087"/>
      <c r="AP63" s="1087"/>
      <c r="AQ63" s="1087"/>
      <c r="AR63" s="1087"/>
      <c r="AS63" s="1087"/>
      <c r="AT63" s="1087"/>
      <c r="AU63" s="1087"/>
      <c r="AV63" s="1087"/>
      <c r="AW63" s="1087"/>
      <c r="AX63" s="1087"/>
      <c r="AY63" s="1087"/>
      <c r="AZ63" s="1087"/>
      <c r="BA63" s="1087"/>
      <c r="BB63" s="1088"/>
      <c r="BC63" s="383"/>
      <c r="BD63" s="785"/>
    </row>
    <row r="64" spans="1:105" s="382" customFormat="1" ht="18" customHeight="1" x14ac:dyDescent="0.25">
      <c r="A64" s="383"/>
      <c r="B64" s="674"/>
      <c r="C64" s="825"/>
      <c r="D64" s="1086"/>
      <c r="E64" s="1087"/>
      <c r="F64" s="1087"/>
      <c r="G64" s="1087"/>
      <c r="H64" s="1087"/>
      <c r="I64" s="1087"/>
      <c r="J64" s="1087"/>
      <c r="K64" s="1087"/>
      <c r="L64" s="1087"/>
      <c r="M64" s="1087"/>
      <c r="N64" s="1087"/>
      <c r="O64" s="1087"/>
      <c r="P64" s="1087"/>
      <c r="Q64" s="1087"/>
      <c r="R64" s="1087"/>
      <c r="S64" s="1087"/>
      <c r="T64" s="1087"/>
      <c r="U64" s="1087"/>
      <c r="V64" s="1087"/>
      <c r="W64" s="1087"/>
      <c r="X64" s="1087"/>
      <c r="Y64" s="1087"/>
      <c r="Z64" s="1087"/>
      <c r="AA64" s="1087"/>
      <c r="AB64" s="1087"/>
      <c r="AC64" s="1087"/>
      <c r="AD64" s="1087"/>
      <c r="AE64" s="1087"/>
      <c r="AF64" s="1087"/>
      <c r="AG64" s="1087"/>
      <c r="AH64" s="1087"/>
      <c r="AI64" s="1087"/>
      <c r="AJ64" s="1087"/>
      <c r="AK64" s="1087"/>
      <c r="AL64" s="1087"/>
      <c r="AM64" s="1087"/>
      <c r="AN64" s="1087"/>
      <c r="AO64" s="1087"/>
      <c r="AP64" s="1087"/>
      <c r="AQ64" s="1087"/>
      <c r="AR64" s="1087"/>
      <c r="AS64" s="1087"/>
      <c r="AT64" s="1087"/>
      <c r="AU64" s="1087"/>
      <c r="AV64" s="1087"/>
      <c r="AW64" s="1087"/>
      <c r="AX64" s="1087"/>
      <c r="AY64" s="1087"/>
      <c r="AZ64" s="1087"/>
      <c r="BA64" s="1087"/>
      <c r="BB64" s="1088"/>
      <c r="BC64" s="383"/>
      <c r="BD64" s="785"/>
    </row>
    <row r="65" spans="1:56" s="382" customFormat="1" ht="18" customHeight="1" x14ac:dyDescent="0.25">
      <c r="A65" s="383"/>
      <c r="B65" s="674"/>
      <c r="C65" s="825"/>
      <c r="D65" s="1086"/>
      <c r="E65" s="1087"/>
      <c r="F65" s="1087"/>
      <c r="G65" s="1087"/>
      <c r="H65" s="1087"/>
      <c r="I65" s="1087"/>
      <c r="J65" s="1087"/>
      <c r="K65" s="1087"/>
      <c r="L65" s="1087"/>
      <c r="M65" s="1087"/>
      <c r="N65" s="1087"/>
      <c r="O65" s="1087"/>
      <c r="P65" s="1087"/>
      <c r="Q65" s="1087"/>
      <c r="R65" s="1087"/>
      <c r="S65" s="1087"/>
      <c r="T65" s="1087"/>
      <c r="U65" s="1087"/>
      <c r="V65" s="1087"/>
      <c r="W65" s="1087"/>
      <c r="X65" s="1087"/>
      <c r="Y65" s="1087"/>
      <c r="Z65" s="1087"/>
      <c r="AA65" s="1087"/>
      <c r="AB65" s="1087"/>
      <c r="AC65" s="1087"/>
      <c r="AD65" s="1087"/>
      <c r="AE65" s="1087"/>
      <c r="AF65" s="1087"/>
      <c r="AG65" s="1087"/>
      <c r="AH65" s="1087"/>
      <c r="AI65" s="1087"/>
      <c r="AJ65" s="1087"/>
      <c r="AK65" s="1087"/>
      <c r="AL65" s="1087"/>
      <c r="AM65" s="1087"/>
      <c r="AN65" s="1087"/>
      <c r="AO65" s="1087"/>
      <c r="AP65" s="1087"/>
      <c r="AQ65" s="1087"/>
      <c r="AR65" s="1087"/>
      <c r="AS65" s="1087"/>
      <c r="AT65" s="1087"/>
      <c r="AU65" s="1087"/>
      <c r="AV65" s="1087"/>
      <c r="AW65" s="1087"/>
      <c r="AX65" s="1087"/>
      <c r="AY65" s="1087"/>
      <c r="AZ65" s="1087"/>
      <c r="BA65" s="1087"/>
      <c r="BB65" s="1088"/>
      <c r="BC65" s="383"/>
      <c r="BD65" s="785"/>
    </row>
    <row r="66" spans="1:56" s="382" customFormat="1" ht="18" customHeight="1" x14ac:dyDescent="0.25">
      <c r="A66" s="383"/>
      <c r="B66" s="674"/>
      <c r="C66" s="825"/>
      <c r="D66" s="1086"/>
      <c r="E66" s="1087"/>
      <c r="F66" s="1087"/>
      <c r="G66" s="1087"/>
      <c r="H66" s="1087"/>
      <c r="I66" s="1087"/>
      <c r="J66" s="1087"/>
      <c r="K66" s="1087"/>
      <c r="L66" s="1087"/>
      <c r="M66" s="1087"/>
      <c r="N66" s="1087"/>
      <c r="O66" s="1087"/>
      <c r="P66" s="1087"/>
      <c r="Q66" s="1087"/>
      <c r="R66" s="1087"/>
      <c r="S66" s="1087"/>
      <c r="T66" s="1087"/>
      <c r="U66" s="1087"/>
      <c r="V66" s="1087"/>
      <c r="W66" s="1087"/>
      <c r="X66" s="1087"/>
      <c r="Y66" s="1087"/>
      <c r="Z66" s="1087"/>
      <c r="AA66" s="1087"/>
      <c r="AB66" s="1087"/>
      <c r="AC66" s="1087"/>
      <c r="AD66" s="1087"/>
      <c r="AE66" s="1087"/>
      <c r="AF66" s="1087"/>
      <c r="AG66" s="1087"/>
      <c r="AH66" s="1087"/>
      <c r="AI66" s="1087"/>
      <c r="AJ66" s="1087"/>
      <c r="AK66" s="1087"/>
      <c r="AL66" s="1087"/>
      <c r="AM66" s="1087"/>
      <c r="AN66" s="1087"/>
      <c r="AO66" s="1087"/>
      <c r="AP66" s="1087"/>
      <c r="AQ66" s="1087"/>
      <c r="AR66" s="1087"/>
      <c r="AS66" s="1087"/>
      <c r="AT66" s="1087"/>
      <c r="AU66" s="1087"/>
      <c r="AV66" s="1087"/>
      <c r="AW66" s="1087"/>
      <c r="AX66" s="1087"/>
      <c r="AY66" s="1087"/>
      <c r="AZ66" s="1087"/>
      <c r="BA66" s="1087"/>
      <c r="BB66" s="1088"/>
      <c r="BC66" s="383"/>
      <c r="BD66" s="785"/>
    </row>
    <row r="67" spans="1:56" s="382" customFormat="1" ht="18" customHeight="1" x14ac:dyDescent="0.25">
      <c r="A67" s="383"/>
      <c r="B67" s="674"/>
      <c r="C67" s="825"/>
      <c r="D67" s="1086"/>
      <c r="E67" s="1087"/>
      <c r="F67" s="1087"/>
      <c r="G67" s="1087"/>
      <c r="H67" s="1087"/>
      <c r="I67" s="1087"/>
      <c r="J67" s="1087"/>
      <c r="K67" s="1087"/>
      <c r="L67" s="1087"/>
      <c r="M67" s="1087"/>
      <c r="N67" s="1087"/>
      <c r="O67" s="1087"/>
      <c r="P67" s="1087"/>
      <c r="Q67" s="1087"/>
      <c r="R67" s="1087"/>
      <c r="S67" s="1087"/>
      <c r="T67" s="1087"/>
      <c r="U67" s="1087"/>
      <c r="V67" s="1087"/>
      <c r="W67" s="1087"/>
      <c r="X67" s="1087"/>
      <c r="Y67" s="1087"/>
      <c r="Z67" s="1087"/>
      <c r="AA67" s="1087"/>
      <c r="AB67" s="1087"/>
      <c r="AC67" s="1087"/>
      <c r="AD67" s="1087"/>
      <c r="AE67" s="1087"/>
      <c r="AF67" s="1087"/>
      <c r="AG67" s="1087"/>
      <c r="AH67" s="1087"/>
      <c r="AI67" s="1087"/>
      <c r="AJ67" s="1087"/>
      <c r="AK67" s="1087"/>
      <c r="AL67" s="1087"/>
      <c r="AM67" s="1087"/>
      <c r="AN67" s="1087"/>
      <c r="AO67" s="1087"/>
      <c r="AP67" s="1087"/>
      <c r="AQ67" s="1087"/>
      <c r="AR67" s="1087"/>
      <c r="AS67" s="1087"/>
      <c r="AT67" s="1087"/>
      <c r="AU67" s="1087"/>
      <c r="AV67" s="1087"/>
      <c r="AW67" s="1087"/>
      <c r="AX67" s="1087"/>
      <c r="AY67" s="1087"/>
      <c r="AZ67" s="1087"/>
      <c r="BA67" s="1087"/>
      <c r="BB67" s="1088"/>
      <c r="BC67" s="383"/>
      <c r="BD67" s="785"/>
    </row>
    <row r="68" spans="1:56" s="382" customFormat="1" ht="18" customHeight="1" x14ac:dyDescent="0.25">
      <c r="A68" s="383"/>
      <c r="B68" s="674"/>
      <c r="C68" s="825"/>
      <c r="D68" s="1086"/>
      <c r="E68" s="1087"/>
      <c r="F68" s="1087"/>
      <c r="G68" s="1087"/>
      <c r="H68" s="1087"/>
      <c r="I68" s="1087"/>
      <c r="J68" s="1087"/>
      <c r="K68" s="1087"/>
      <c r="L68" s="1087"/>
      <c r="M68" s="1087"/>
      <c r="N68" s="1087"/>
      <c r="O68" s="1087"/>
      <c r="P68" s="1087"/>
      <c r="Q68" s="1087"/>
      <c r="R68" s="1087"/>
      <c r="S68" s="1087"/>
      <c r="T68" s="1087"/>
      <c r="U68" s="1087"/>
      <c r="V68" s="1087"/>
      <c r="W68" s="1087"/>
      <c r="X68" s="1087"/>
      <c r="Y68" s="1087"/>
      <c r="Z68" s="1087"/>
      <c r="AA68" s="1087"/>
      <c r="AB68" s="1087"/>
      <c r="AC68" s="1087"/>
      <c r="AD68" s="1087"/>
      <c r="AE68" s="1087"/>
      <c r="AF68" s="1087"/>
      <c r="AG68" s="1087"/>
      <c r="AH68" s="1087"/>
      <c r="AI68" s="1087"/>
      <c r="AJ68" s="1087"/>
      <c r="AK68" s="1087"/>
      <c r="AL68" s="1087"/>
      <c r="AM68" s="1087"/>
      <c r="AN68" s="1087"/>
      <c r="AO68" s="1087"/>
      <c r="AP68" s="1087"/>
      <c r="AQ68" s="1087"/>
      <c r="AR68" s="1087"/>
      <c r="AS68" s="1087"/>
      <c r="AT68" s="1087"/>
      <c r="AU68" s="1087"/>
      <c r="AV68" s="1087"/>
      <c r="AW68" s="1087"/>
      <c r="AX68" s="1087"/>
      <c r="AY68" s="1087"/>
      <c r="AZ68" s="1087"/>
      <c r="BA68" s="1087"/>
      <c r="BB68" s="1088"/>
      <c r="BC68" s="383"/>
      <c r="BD68" s="785"/>
    </row>
    <row r="69" spans="1:56" s="382" customFormat="1" ht="18" customHeight="1" x14ac:dyDescent="0.25">
      <c r="A69" s="383"/>
      <c r="B69" s="674"/>
      <c r="C69" s="825"/>
      <c r="D69" s="1086"/>
      <c r="E69" s="1087"/>
      <c r="F69" s="1087"/>
      <c r="G69" s="1087"/>
      <c r="H69" s="1087"/>
      <c r="I69" s="1087"/>
      <c r="J69" s="1087"/>
      <c r="K69" s="1087"/>
      <c r="L69" s="1087"/>
      <c r="M69" s="1087"/>
      <c r="N69" s="1087"/>
      <c r="O69" s="1087"/>
      <c r="P69" s="1087"/>
      <c r="Q69" s="1087"/>
      <c r="R69" s="1087"/>
      <c r="S69" s="1087"/>
      <c r="T69" s="1087"/>
      <c r="U69" s="1087"/>
      <c r="V69" s="1087"/>
      <c r="W69" s="1087"/>
      <c r="X69" s="1087"/>
      <c r="Y69" s="1087"/>
      <c r="Z69" s="1087"/>
      <c r="AA69" s="1087"/>
      <c r="AB69" s="1087"/>
      <c r="AC69" s="1087"/>
      <c r="AD69" s="1087"/>
      <c r="AE69" s="1087"/>
      <c r="AF69" s="1087"/>
      <c r="AG69" s="1087"/>
      <c r="AH69" s="1087"/>
      <c r="AI69" s="1087"/>
      <c r="AJ69" s="1087"/>
      <c r="AK69" s="1087"/>
      <c r="AL69" s="1087"/>
      <c r="AM69" s="1087"/>
      <c r="AN69" s="1087"/>
      <c r="AO69" s="1087"/>
      <c r="AP69" s="1087"/>
      <c r="AQ69" s="1087"/>
      <c r="AR69" s="1087"/>
      <c r="AS69" s="1087"/>
      <c r="AT69" s="1087"/>
      <c r="AU69" s="1087"/>
      <c r="AV69" s="1087"/>
      <c r="AW69" s="1087"/>
      <c r="AX69" s="1087"/>
      <c r="AY69" s="1087"/>
      <c r="AZ69" s="1087"/>
      <c r="BA69" s="1087"/>
      <c r="BB69" s="1088"/>
      <c r="BC69" s="383"/>
      <c r="BD69" s="785"/>
    </row>
    <row r="70" spans="1:56" s="382" customFormat="1" ht="18" customHeight="1" x14ac:dyDescent="0.25">
      <c r="A70" s="383"/>
      <c r="B70" s="674"/>
      <c r="C70" s="825"/>
      <c r="D70" s="1086"/>
      <c r="E70" s="1087"/>
      <c r="F70" s="1087"/>
      <c r="G70" s="1087"/>
      <c r="H70" s="1087"/>
      <c r="I70" s="1087"/>
      <c r="J70" s="1087"/>
      <c r="K70" s="1087"/>
      <c r="L70" s="1087"/>
      <c r="M70" s="1087"/>
      <c r="N70" s="1087"/>
      <c r="O70" s="1087"/>
      <c r="P70" s="1087"/>
      <c r="Q70" s="1087"/>
      <c r="R70" s="1087"/>
      <c r="S70" s="1087"/>
      <c r="T70" s="1087"/>
      <c r="U70" s="1087"/>
      <c r="V70" s="1087"/>
      <c r="W70" s="1087"/>
      <c r="X70" s="1087"/>
      <c r="Y70" s="1087"/>
      <c r="Z70" s="1087"/>
      <c r="AA70" s="1087"/>
      <c r="AB70" s="1087"/>
      <c r="AC70" s="1087"/>
      <c r="AD70" s="1087"/>
      <c r="AE70" s="1087"/>
      <c r="AF70" s="1087"/>
      <c r="AG70" s="1087"/>
      <c r="AH70" s="1087"/>
      <c r="AI70" s="1087"/>
      <c r="AJ70" s="1087"/>
      <c r="AK70" s="1087"/>
      <c r="AL70" s="1087"/>
      <c r="AM70" s="1087"/>
      <c r="AN70" s="1087"/>
      <c r="AO70" s="1087"/>
      <c r="AP70" s="1087"/>
      <c r="AQ70" s="1087"/>
      <c r="AR70" s="1087"/>
      <c r="AS70" s="1087"/>
      <c r="AT70" s="1087"/>
      <c r="AU70" s="1087"/>
      <c r="AV70" s="1087"/>
      <c r="AW70" s="1087"/>
      <c r="AX70" s="1087"/>
      <c r="AY70" s="1087"/>
      <c r="AZ70" s="1087"/>
      <c r="BA70" s="1087"/>
      <c r="BB70" s="1088"/>
      <c r="BC70" s="383"/>
      <c r="BD70" s="785"/>
    </row>
    <row r="71" spans="1:56" s="382" customFormat="1" ht="18" customHeight="1" x14ac:dyDescent="0.25">
      <c r="A71" s="383"/>
      <c r="B71" s="674"/>
      <c r="C71" s="898"/>
      <c r="D71" s="1086"/>
      <c r="E71" s="1087"/>
      <c r="F71" s="1087"/>
      <c r="G71" s="1087"/>
      <c r="H71" s="1087"/>
      <c r="I71" s="1087"/>
      <c r="J71" s="1087"/>
      <c r="K71" s="1087"/>
      <c r="L71" s="1087"/>
      <c r="M71" s="1087"/>
      <c r="N71" s="1087"/>
      <c r="O71" s="1087"/>
      <c r="P71" s="1087"/>
      <c r="Q71" s="1087"/>
      <c r="R71" s="1087"/>
      <c r="S71" s="1087"/>
      <c r="T71" s="1087"/>
      <c r="U71" s="1087"/>
      <c r="V71" s="1087"/>
      <c r="W71" s="1087"/>
      <c r="X71" s="1087"/>
      <c r="Y71" s="1087"/>
      <c r="Z71" s="1087"/>
      <c r="AA71" s="1087"/>
      <c r="AB71" s="1087"/>
      <c r="AC71" s="1087"/>
      <c r="AD71" s="1087"/>
      <c r="AE71" s="1087"/>
      <c r="AF71" s="1087"/>
      <c r="AG71" s="1087"/>
      <c r="AH71" s="1087"/>
      <c r="AI71" s="1087"/>
      <c r="AJ71" s="1087"/>
      <c r="AK71" s="1087"/>
      <c r="AL71" s="1087"/>
      <c r="AM71" s="1087"/>
      <c r="AN71" s="1087"/>
      <c r="AO71" s="1087"/>
      <c r="AP71" s="1087"/>
      <c r="AQ71" s="1087"/>
      <c r="AR71" s="1087"/>
      <c r="AS71" s="1087"/>
      <c r="AT71" s="1087"/>
      <c r="AU71" s="1087"/>
      <c r="AV71" s="1087"/>
      <c r="AW71" s="1087"/>
      <c r="AX71" s="1087"/>
      <c r="AY71" s="1087"/>
      <c r="AZ71" s="1087"/>
      <c r="BA71" s="1087"/>
      <c r="BB71" s="1088"/>
      <c r="BC71" s="383"/>
      <c r="BD71" s="785"/>
    </row>
    <row r="72" spans="1:56" ht="18" customHeight="1" x14ac:dyDescent="0.2">
      <c r="C72" s="721"/>
      <c r="D72" s="1000"/>
      <c r="E72" s="1001"/>
      <c r="F72" s="1001"/>
      <c r="G72" s="1001"/>
      <c r="H72" s="1001"/>
      <c r="I72" s="1001"/>
      <c r="J72" s="1001"/>
      <c r="K72" s="1001"/>
      <c r="L72" s="1001"/>
      <c r="M72" s="1001"/>
      <c r="N72" s="1001"/>
      <c r="O72" s="1001"/>
      <c r="P72" s="1001"/>
      <c r="Q72" s="1001"/>
      <c r="R72" s="1001"/>
      <c r="S72" s="1001"/>
      <c r="T72" s="1001"/>
      <c r="U72" s="1001"/>
      <c r="V72" s="1001"/>
      <c r="W72" s="1001"/>
      <c r="X72" s="1001"/>
      <c r="Y72" s="1001"/>
      <c r="Z72" s="1001"/>
      <c r="AA72" s="1001"/>
      <c r="AB72" s="1001"/>
      <c r="AC72" s="1001"/>
      <c r="AD72" s="1001"/>
      <c r="AE72" s="1001"/>
      <c r="AF72" s="1001"/>
      <c r="AG72" s="1001"/>
      <c r="AH72" s="1001"/>
      <c r="AI72" s="1001"/>
      <c r="AJ72" s="1001"/>
      <c r="AK72" s="1001"/>
      <c r="AL72" s="1001"/>
      <c r="AM72" s="1001"/>
      <c r="AN72" s="1001"/>
      <c r="AO72" s="1001"/>
      <c r="AP72" s="1001"/>
      <c r="AQ72" s="1001"/>
      <c r="AR72" s="1001"/>
      <c r="AS72" s="1001"/>
      <c r="AT72" s="1001"/>
      <c r="AU72" s="1001"/>
      <c r="AV72" s="1001"/>
      <c r="AW72" s="1001"/>
      <c r="AX72" s="1001"/>
      <c r="AY72" s="1001"/>
      <c r="AZ72" s="1001"/>
      <c r="BA72" s="1001"/>
      <c r="BB72" s="1002"/>
    </row>
    <row r="73" spans="1:56" s="450" customFormat="1" ht="10.5" customHeight="1" x14ac:dyDescent="0.2">
      <c r="A73" s="722"/>
      <c r="B73" s="634"/>
      <c r="C73" s="657"/>
      <c r="D73" s="657"/>
      <c r="E73" s="320"/>
      <c r="F73" s="871"/>
      <c r="G73" s="871"/>
      <c r="H73" s="434"/>
      <c r="I73" s="435"/>
      <c r="J73" s="435"/>
      <c r="K73" s="435"/>
      <c r="L73" s="435"/>
      <c r="M73" s="435"/>
      <c r="N73" s="435"/>
      <c r="O73" s="435"/>
      <c r="P73" s="436"/>
      <c r="Q73" s="435"/>
      <c r="R73" s="436"/>
      <c r="S73" s="435"/>
      <c r="T73" s="436"/>
      <c r="U73" s="435"/>
      <c r="V73" s="436"/>
      <c r="W73" s="435"/>
      <c r="X73" s="434"/>
      <c r="Y73" s="435"/>
      <c r="Z73" s="434"/>
      <c r="AA73" s="435"/>
      <c r="AB73" s="434"/>
      <c r="AC73" s="435"/>
      <c r="AD73" s="434"/>
      <c r="AE73" s="435"/>
      <c r="AF73" s="434"/>
      <c r="AG73" s="723"/>
      <c r="AH73" s="434"/>
      <c r="AI73" s="435"/>
      <c r="AJ73" s="436"/>
      <c r="AK73" s="435"/>
      <c r="AL73" s="434"/>
      <c r="AM73" s="435"/>
      <c r="AN73" s="434"/>
      <c r="AO73" s="535"/>
      <c r="AP73" s="535"/>
      <c r="AQ73" s="535"/>
      <c r="AR73" s="535"/>
      <c r="AS73" s="535"/>
      <c r="AT73" s="508"/>
      <c r="AU73" s="535"/>
      <c r="AV73" s="535"/>
      <c r="AW73" s="535"/>
      <c r="AX73" s="508"/>
      <c r="AY73" s="535"/>
      <c r="AZ73" s="508"/>
      <c r="BA73" s="535"/>
      <c r="BC73" s="659"/>
      <c r="BD73" s="786"/>
    </row>
  </sheetData>
  <sheetProtection formatCells="0" formatColumns="0" formatRows="0" insertColumns="0"/>
  <mergeCells count="32">
    <mergeCell ref="D72:BB72"/>
    <mergeCell ref="D66:BB66"/>
    <mergeCell ref="D67:BB67"/>
    <mergeCell ref="D68:BB68"/>
    <mergeCell ref="D69:BB69"/>
    <mergeCell ref="D70:BB70"/>
    <mergeCell ref="D71:BB71"/>
    <mergeCell ref="D65:BB65"/>
    <mergeCell ref="D54:BB54"/>
    <mergeCell ref="D55:BB55"/>
    <mergeCell ref="D56:BB56"/>
    <mergeCell ref="D57:BB57"/>
    <mergeCell ref="D58:BB58"/>
    <mergeCell ref="D59:BB59"/>
    <mergeCell ref="D60:BB60"/>
    <mergeCell ref="D61:BB61"/>
    <mergeCell ref="D62:BB62"/>
    <mergeCell ref="D63:BB63"/>
    <mergeCell ref="D64:BB64"/>
    <mergeCell ref="D53:BB53"/>
    <mergeCell ref="C5:AN5"/>
    <mergeCell ref="D31:BB31"/>
    <mergeCell ref="D32:BB32"/>
    <mergeCell ref="D33:BB33"/>
    <mergeCell ref="U34:AB34"/>
    <mergeCell ref="J38:N41"/>
    <mergeCell ref="U38:AB38"/>
    <mergeCell ref="U42:AB42"/>
    <mergeCell ref="U46:AB46"/>
    <mergeCell ref="D50:BB50"/>
    <mergeCell ref="D51:BB51"/>
    <mergeCell ref="D52:BB52"/>
  </mergeCells>
  <conditionalFormatting sqref="F8 H8 J8 L8 N8 P8 R8 T8 V8 X8 Z8 AB8 AD8 AF8 AH8 AJ8 AL8 AN8 AP8 AR8 AT8 AV8">
    <cfRule type="cellIs" dxfId="42" priority="14" stopIfTrue="1" operator="lessThan">
      <formula>0.99*(F9+F10+F11+F12+F14+F15+F16)</formula>
    </cfRule>
  </conditionalFormatting>
  <conditionalFormatting sqref="F17 H17 J17 L17 N17 P17 R17 T17 V17 X17 Z17 AB17 AD17 AF17 AH17 AJ17 AL17 AN17 AP17 AR17 AT17 AV17 AZ17">
    <cfRule type="cellIs" dxfId="41" priority="13" stopIfTrue="1" operator="lessThan">
      <formula>0.99*(F18+F19+F20)</formula>
    </cfRule>
  </conditionalFormatting>
  <conditionalFormatting sqref="F21 H21 J21 L21 N21 P21 R21 T21 V21 X21 Z21 AB21 AD21 AF21 AH21 AJ21 AL21 AN21 AP21 AR21 AT21 AV21 AZ21">
    <cfRule type="cellIs" dxfId="40" priority="12" stopIfTrue="1" operator="lessThan">
      <formula>0.99*(F22+F23+F24)</formula>
    </cfRule>
  </conditionalFormatting>
  <conditionalFormatting sqref="BG42:DA42 BG36:DA36 BG47:DA47">
    <cfRule type="cellIs" dxfId="39" priority="11" stopIfTrue="1" operator="equal">
      <formula>"&lt;&gt;"</formula>
    </cfRule>
  </conditionalFormatting>
  <conditionalFormatting sqref="BI8:BI27">
    <cfRule type="cellIs" dxfId="38" priority="9" stopIfTrue="1" operator="equal">
      <formula>"&gt; 100%"</formula>
    </cfRule>
  </conditionalFormatting>
  <conditionalFormatting sqref="BS8:BS27 BU8:BU27 BW8:BW27 BY8:BY27 CA8:CA27 CC8:CC27 CE8:CE27 CG8:CG27 CI8:CI27 CK8:CK27 CM8:CM27 CO8:CO27 CQ8:CQ27 CS8:CS27 CU8:CU27 BK8:BK27 BM8:BM27 BO8:BO27 BQ8:BQ27 DA8:DA27">
    <cfRule type="cellIs" dxfId="37" priority="10" stopIfTrue="1" operator="equal">
      <formula>"&gt; 25%"</formula>
    </cfRule>
  </conditionalFormatting>
  <conditionalFormatting sqref="BG33:DA33">
    <cfRule type="cellIs" dxfId="36" priority="8" stopIfTrue="1" operator="equal">
      <formula>"&lt;&gt;"</formula>
    </cfRule>
  </conditionalFormatting>
  <conditionalFormatting sqref="CW8:CW27 CY8:CY27">
    <cfRule type="cellIs" dxfId="35" priority="7" stopIfTrue="1" operator="equal">
      <formula>"&gt; 25%"</formula>
    </cfRule>
  </conditionalFormatting>
  <conditionalFormatting sqref="AZ16">
    <cfRule type="cellIs" dxfId="34" priority="3" stopIfTrue="1" operator="lessThan">
      <formula>0.99*(AX17+AX18+AX19)</formula>
    </cfRule>
  </conditionalFormatting>
  <conditionalFormatting sqref="AX17 AX21">
    <cfRule type="cellIs" dxfId="33" priority="1" stopIfTrue="1" operator="lessThan">
      <formula>0.99*(AX18+AX19+AX20)</formula>
    </cfRule>
  </conditionalFormatting>
  <conditionalFormatting sqref="AX8">
    <cfRule type="cellIs" dxfId="32" priority="91" stopIfTrue="1" operator="lessThan">
      <formula>0.99*(AX9+AX10+AX11+AX12+AX14+AX15+AZ16)</formula>
    </cfRule>
  </conditionalFormatting>
  <conditionalFormatting sqref="AZ8">
    <cfRule type="cellIs" dxfId="31" priority="92" stopIfTrue="1" operator="lessThan">
      <formula>0.99*(AZ9+AZ10+AZ11+AZ12+AZ14+AZ15+#REF!)</formula>
    </cfRule>
  </conditionalFormatting>
  <printOptions horizontalCentered="1"/>
  <pageMargins left="0.5" right="0.5" top="0.75" bottom="0.75" header="0.5" footer="0.5"/>
  <pageSetup paperSize="9" scale="54" firstPageNumber="21" fitToHeight="0" orientation="landscape" r:id="rId1"/>
  <headerFooter alignWithMargins="0">
    <oddFooter>&amp;C&amp;"Arial,Regular"UNSD/Programa de las Naciones Unidas para el Medio AmbienteCuestionario 2018 Estadisticas Ambientales -  Sección del Agua -  &amp;P</oddFooter>
  </headerFooter>
  <rowBreaks count="1" manualBreakCount="1">
    <brk id="47" min="2" max="4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DP63"/>
  <sheetViews>
    <sheetView showGridLines="0" topLeftCell="C1" zoomScale="85" zoomScaleNormal="85" zoomScaleSheetLayoutView="85" zoomScalePageLayoutView="55" workbookViewId="0">
      <selection activeCell="F8" sqref="F8"/>
    </sheetView>
  </sheetViews>
  <sheetFormatPr defaultColWidth="8" defaultRowHeight="12.75" x14ac:dyDescent="0.2"/>
  <cols>
    <col min="1" max="1" width="3.140625" style="13" hidden="1" customWidth="1"/>
    <col min="2" max="2" width="6.140625" style="2" hidden="1" customWidth="1"/>
    <col min="3" max="3" width="16" style="14" customWidth="1"/>
    <col min="4" max="4" width="27.42578125" style="14" customWidth="1"/>
    <col min="5" max="6" width="7.42578125" style="14" customWidth="1"/>
    <col min="7" max="7" width="1.5703125" style="14" customWidth="1"/>
    <col min="8" max="8" width="6" style="19" customWidth="1"/>
    <col min="9" max="9" width="1.5703125" style="17" customWidth="1"/>
    <col min="10" max="10" width="6.140625" style="17" customWidth="1"/>
    <col min="11" max="11" width="1.5703125" style="17" customWidth="1"/>
    <col min="12" max="12" width="6.140625" style="17" customWidth="1"/>
    <col min="13" max="13" width="1.5703125" style="17" customWidth="1"/>
    <col min="14" max="14" width="6.140625" style="17" customWidth="1"/>
    <col min="15" max="15" width="1.5703125" style="17" customWidth="1"/>
    <col min="16" max="16" width="6" style="18" customWidth="1"/>
    <col min="17" max="17" width="1.5703125" style="17" customWidth="1"/>
    <col min="18" max="18" width="6" style="18" customWidth="1"/>
    <col min="19" max="19" width="1.5703125" style="17" customWidth="1"/>
    <col min="20" max="20" width="6" style="18" customWidth="1"/>
    <col min="21" max="21" width="1.5703125" style="17" customWidth="1"/>
    <col min="22" max="22" width="6" style="18" customWidth="1"/>
    <col min="23" max="23" width="1.5703125" style="17" customWidth="1"/>
    <col min="24" max="24" width="6" style="19" customWidth="1"/>
    <col min="25" max="25" width="1.5703125" style="17" customWidth="1"/>
    <col min="26" max="26" width="6" style="19" customWidth="1"/>
    <col min="27" max="27" width="1.5703125" style="17" customWidth="1"/>
    <col min="28" max="28" width="6" style="19" customWidth="1"/>
    <col min="29" max="29" width="1.5703125" style="17" customWidth="1"/>
    <col min="30" max="30" width="6" style="19" customWidth="1"/>
    <col min="31" max="31" width="1.5703125" style="17" customWidth="1"/>
    <col min="32" max="32" width="6" style="19" customWidth="1"/>
    <col min="33" max="33" width="1.5703125" style="17" customWidth="1"/>
    <col min="34" max="34" width="6" style="19" customWidth="1"/>
    <col min="35" max="35" width="1.5703125" style="17" customWidth="1"/>
    <col min="36" max="36" width="6" style="18" customWidth="1"/>
    <col min="37" max="37" width="1.5703125" style="17" customWidth="1"/>
    <col min="38" max="38" width="6" style="19" customWidth="1"/>
    <col min="39" max="39" width="1.5703125" style="17" customWidth="1"/>
    <col min="40" max="40" width="6" style="19" customWidth="1"/>
    <col min="41" max="41" width="1.5703125" style="22" customWidth="1"/>
    <col min="42" max="42" width="6" style="22" customWidth="1"/>
    <col min="43" max="43" width="1.5703125" style="22" customWidth="1"/>
    <col min="44" max="44" width="6" style="22" customWidth="1"/>
    <col min="45" max="45" width="1.5703125" style="22" customWidth="1"/>
    <col min="46" max="46" width="6" style="19" customWidth="1"/>
    <col min="47" max="47" width="1.5703125" style="17" customWidth="1"/>
    <col min="48" max="48" width="6" style="22" customWidth="1"/>
    <col min="49" max="49" width="2" style="22" customWidth="1"/>
    <col min="50" max="50" width="6" style="19" customWidth="1"/>
    <col min="51" max="51" width="1.5703125" style="17" customWidth="1"/>
    <col min="52" max="52" width="6" style="19" customWidth="1"/>
    <col min="53" max="53" width="1.5703125" style="17" customWidth="1"/>
    <col min="54" max="54" width="1.5703125" style="14" customWidth="1"/>
    <col min="55" max="55" width="3.85546875" style="14" customWidth="1"/>
    <col min="56" max="56" width="5.5703125" style="23" customWidth="1"/>
    <col min="57" max="57" width="25.42578125" style="23" customWidth="1"/>
    <col min="58" max="58" width="6.140625" style="23" customWidth="1"/>
    <col min="59" max="59" width="6.42578125" style="23" customWidth="1"/>
    <col min="60" max="60" width="1.5703125" style="23" customWidth="1"/>
    <col min="61" max="61" width="6.42578125" style="23" customWidth="1"/>
    <col min="62" max="62" width="1.5703125" style="23" customWidth="1"/>
    <col min="63" max="63" width="6.42578125" style="23" customWidth="1"/>
    <col min="64" max="64" width="1.5703125" style="23" customWidth="1"/>
    <col min="65" max="65" width="6.42578125" style="23" customWidth="1"/>
    <col min="66" max="66" width="1.5703125" style="23" customWidth="1"/>
    <col min="67" max="67" width="6.42578125" style="23" customWidth="1"/>
    <col min="68" max="68" width="1.5703125" style="23" customWidth="1"/>
    <col min="69" max="69" width="6.42578125" style="23" customWidth="1"/>
    <col min="70" max="70" width="1.5703125" style="23" customWidth="1"/>
    <col min="71" max="71" width="6.42578125" style="23" customWidth="1"/>
    <col min="72" max="72" width="1.5703125" style="23" customWidth="1"/>
    <col min="73" max="73" width="6.42578125" style="23" customWidth="1"/>
    <col min="74" max="74" width="1.5703125" style="23" customWidth="1"/>
    <col min="75" max="75" width="6.42578125" style="23" customWidth="1"/>
    <col min="76" max="76" width="1.5703125" style="23" customWidth="1"/>
    <col min="77" max="77" width="6.42578125" style="23" customWidth="1"/>
    <col min="78" max="78" width="1.5703125" style="23" customWidth="1"/>
    <col min="79" max="79" width="6.42578125" style="23" customWidth="1"/>
    <col min="80" max="80" width="1.5703125" style="23" customWidth="1"/>
    <col min="81" max="81" width="6.42578125" style="23" customWidth="1"/>
    <col min="82" max="82" width="1.5703125" style="23" customWidth="1"/>
    <col min="83" max="83" width="6.42578125" style="23" customWidth="1"/>
    <col min="84" max="84" width="1.5703125" style="23" customWidth="1"/>
    <col min="85" max="85" width="6.42578125" style="23" customWidth="1"/>
    <col min="86" max="86" width="1.5703125" style="23" customWidth="1"/>
    <col min="87" max="87" width="6.42578125" style="23" customWidth="1"/>
    <col min="88" max="88" width="1.5703125" style="23" customWidth="1"/>
    <col min="89" max="89" width="6.42578125" style="23" customWidth="1"/>
    <col min="90" max="90" width="1.5703125" style="23" customWidth="1"/>
    <col min="91" max="91" width="6.42578125" style="23" customWidth="1"/>
    <col min="92" max="92" width="1.5703125" style="23" customWidth="1"/>
    <col min="93" max="93" width="6.42578125" style="23" customWidth="1"/>
    <col min="94" max="94" width="1.5703125" style="23" customWidth="1"/>
    <col min="95" max="95" width="6.42578125" style="23" customWidth="1"/>
    <col min="96" max="96" width="1.5703125" style="23" customWidth="1"/>
    <col min="97" max="97" width="6.42578125" style="23" customWidth="1"/>
    <col min="98" max="98" width="1.5703125" style="23" customWidth="1"/>
    <col min="99" max="99" width="6.42578125" style="23" customWidth="1"/>
    <col min="100" max="100" width="1.5703125" style="23" customWidth="1"/>
    <col min="101" max="101" width="6.42578125" style="23" customWidth="1"/>
    <col min="102" max="102" width="1.5703125" style="23" customWidth="1"/>
    <col min="103" max="103" width="6.42578125" style="23" customWidth="1"/>
    <col min="104" max="104" width="1.5703125" style="23" customWidth="1"/>
    <col min="105" max="105" width="6.42578125" style="23" customWidth="1"/>
    <col min="106" max="106" width="1.5703125" style="23" customWidth="1"/>
    <col min="107" max="16384" width="8" style="14"/>
  </cols>
  <sheetData>
    <row r="1" spans="1:120" s="12" customFormat="1" ht="15" customHeight="1" x14ac:dyDescent="0.25">
      <c r="A1" s="1"/>
      <c r="B1" s="2">
        <v>0</v>
      </c>
      <c r="C1" s="3" t="s">
        <v>26</v>
      </c>
      <c r="D1" s="3"/>
      <c r="E1" s="4"/>
      <c r="F1" s="4"/>
      <c r="G1" s="4"/>
      <c r="H1" s="5"/>
      <c r="I1" s="6"/>
      <c r="J1" s="6"/>
      <c r="K1" s="6"/>
      <c r="L1" s="6"/>
      <c r="M1" s="6"/>
      <c r="N1" s="6"/>
      <c r="O1" s="6"/>
      <c r="P1" s="7"/>
      <c r="Q1" s="6"/>
      <c r="R1" s="7"/>
      <c r="S1" s="6"/>
      <c r="T1" s="7"/>
      <c r="U1" s="6"/>
      <c r="V1" s="7"/>
      <c r="W1" s="6"/>
      <c r="X1" s="5"/>
      <c r="Y1" s="6"/>
      <c r="Z1" s="5"/>
      <c r="AA1" s="6"/>
      <c r="AB1" s="5"/>
      <c r="AC1" s="6"/>
      <c r="AD1" s="5"/>
      <c r="AE1" s="6"/>
      <c r="AF1" s="5"/>
      <c r="AG1" s="6"/>
      <c r="AH1" s="5"/>
      <c r="AI1" s="6"/>
      <c r="AJ1" s="7"/>
      <c r="AK1" s="6"/>
      <c r="AL1" s="5"/>
      <c r="AM1" s="6"/>
      <c r="AN1" s="5"/>
      <c r="AO1" s="8"/>
      <c r="AP1" s="8"/>
      <c r="AQ1" s="8"/>
      <c r="AR1" s="8"/>
      <c r="AS1" s="8"/>
      <c r="AT1" s="5"/>
      <c r="AU1" s="6"/>
      <c r="AV1" s="8"/>
      <c r="AW1" s="8"/>
      <c r="AX1" s="5"/>
      <c r="AY1" s="6"/>
      <c r="AZ1" s="5"/>
      <c r="BA1" s="6"/>
      <c r="BB1" s="9"/>
      <c r="BC1" s="9"/>
      <c r="BD1" s="10" t="s">
        <v>291</v>
      </c>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row>
    <row r="2" spans="1:120" ht="7.5" customHeight="1" x14ac:dyDescent="0.2">
      <c r="E2" s="15"/>
      <c r="F2" s="15"/>
      <c r="G2" s="15"/>
      <c r="H2" s="16"/>
      <c r="AE2" s="20"/>
      <c r="AF2" s="16"/>
      <c r="AG2" s="20"/>
      <c r="AH2" s="16"/>
      <c r="AI2" s="20"/>
      <c r="AJ2" s="21"/>
      <c r="AK2" s="20"/>
      <c r="AL2" s="16"/>
      <c r="AM2" s="20"/>
      <c r="AN2" s="16"/>
      <c r="AT2" s="16"/>
      <c r="AX2" s="16"/>
      <c r="AZ2" s="16"/>
    </row>
    <row r="3" spans="1:120" s="48" customFormat="1" ht="17.25" customHeight="1" x14ac:dyDescent="0.25">
      <c r="A3" s="24"/>
      <c r="B3" s="24">
        <v>188</v>
      </c>
      <c r="C3" s="25" t="s">
        <v>710</v>
      </c>
      <c r="D3" s="26" t="s">
        <v>293</v>
      </c>
      <c r="E3" s="27"/>
      <c r="F3" s="28"/>
      <c r="G3" s="29"/>
      <c r="H3" s="30"/>
      <c r="I3" s="31"/>
      <c r="J3" s="31"/>
      <c r="K3" s="31"/>
      <c r="L3" s="31"/>
      <c r="M3" s="31"/>
      <c r="N3" s="31"/>
      <c r="O3" s="31"/>
      <c r="P3" s="30"/>
      <c r="Q3" s="31"/>
      <c r="R3" s="30"/>
      <c r="S3" s="31"/>
      <c r="T3" s="30"/>
      <c r="U3" s="31"/>
      <c r="V3" s="30"/>
      <c r="W3" s="29"/>
      <c r="X3" s="30"/>
      <c r="Y3" s="29"/>
      <c r="Z3" s="32"/>
      <c r="AA3" s="33"/>
      <c r="AB3" s="34"/>
      <c r="AC3" s="25" t="s">
        <v>294</v>
      </c>
      <c r="AD3" s="35"/>
      <c r="AE3" s="36"/>
      <c r="AF3" s="35"/>
      <c r="AG3" s="37"/>
      <c r="AH3" s="35"/>
      <c r="AI3" s="29"/>
      <c r="AJ3" s="25" t="s">
        <v>711</v>
      </c>
      <c r="AK3" s="29"/>
      <c r="AL3" s="30"/>
      <c r="AM3" s="29"/>
      <c r="AN3" s="30"/>
      <c r="AO3" s="38"/>
      <c r="AP3" s="38"/>
      <c r="AQ3" s="38"/>
      <c r="AR3" s="38"/>
      <c r="AS3" s="38"/>
      <c r="AT3" s="39"/>
      <c r="AU3" s="39"/>
      <c r="AV3" s="38"/>
      <c r="AW3" s="38"/>
      <c r="AX3" s="39"/>
      <c r="AY3" s="39"/>
      <c r="AZ3" s="39"/>
      <c r="BA3" s="39"/>
      <c r="BB3" s="39"/>
      <c r="BC3" s="39"/>
      <c r="BD3" s="40" t="s">
        <v>296</v>
      </c>
      <c r="BE3" s="41"/>
      <c r="BF3" s="42"/>
      <c r="BG3" s="43"/>
      <c r="BH3" s="42"/>
      <c r="BI3" s="44"/>
      <c r="BJ3" s="44"/>
      <c r="BK3" s="44"/>
      <c r="BL3" s="44"/>
      <c r="BM3" s="44"/>
      <c r="BN3" s="44"/>
      <c r="BO3" s="44"/>
      <c r="BP3" s="44"/>
      <c r="BQ3" s="44"/>
      <c r="BR3" s="44"/>
      <c r="BS3" s="45"/>
      <c r="BT3" s="45"/>
      <c r="BU3" s="45"/>
      <c r="BV3" s="45"/>
      <c r="BW3" s="45"/>
      <c r="BX3" s="45"/>
      <c r="BY3" s="46"/>
      <c r="BZ3" s="42"/>
      <c r="CA3" s="42"/>
      <c r="CB3" s="42"/>
      <c r="CC3" s="42"/>
      <c r="CD3" s="42"/>
      <c r="CE3" s="42"/>
      <c r="CF3" s="46"/>
      <c r="CG3" s="46"/>
      <c r="CH3" s="46"/>
      <c r="CI3" s="42"/>
      <c r="CJ3" s="42"/>
      <c r="CK3" s="42"/>
      <c r="CL3" s="42"/>
      <c r="CM3" s="42"/>
      <c r="CN3" s="42"/>
      <c r="CO3" s="42"/>
      <c r="CP3" s="42"/>
      <c r="CQ3" s="42"/>
      <c r="CR3" s="42"/>
      <c r="CS3" s="42"/>
      <c r="CT3" s="42"/>
      <c r="CU3" s="42"/>
      <c r="CV3" s="42"/>
      <c r="CW3" s="42"/>
      <c r="CX3" s="42"/>
      <c r="CY3" s="42"/>
      <c r="CZ3" s="42"/>
      <c r="DA3" s="42"/>
      <c r="DB3" s="42"/>
      <c r="DC3" s="47"/>
      <c r="DD3" s="47"/>
    </row>
    <row r="4" spans="1:120" ht="3.75" customHeight="1" x14ac:dyDescent="0.25">
      <c r="C4" s="49"/>
      <c r="D4" s="49"/>
      <c r="E4" s="50"/>
      <c r="F4" s="50"/>
      <c r="G4" s="50"/>
      <c r="H4" s="16"/>
      <c r="I4" s="20"/>
      <c r="J4" s="20"/>
      <c r="K4" s="20"/>
      <c r="L4" s="20"/>
      <c r="M4" s="20"/>
      <c r="N4" s="20"/>
      <c r="O4" s="20"/>
      <c r="P4" s="21"/>
      <c r="Q4" s="20"/>
      <c r="R4" s="21"/>
      <c r="S4" s="20"/>
      <c r="T4" s="21"/>
      <c r="U4" s="20"/>
      <c r="V4" s="21"/>
      <c r="W4" s="20"/>
      <c r="X4" s="16"/>
      <c r="Y4" s="20"/>
      <c r="Z4" s="16"/>
      <c r="AA4" s="20"/>
      <c r="AB4" s="16"/>
      <c r="AC4" s="20"/>
      <c r="AD4" s="16"/>
      <c r="AE4" s="20"/>
      <c r="AF4" s="16"/>
      <c r="AG4" s="20"/>
      <c r="AH4" s="16"/>
      <c r="AI4" s="20"/>
      <c r="AJ4" s="21"/>
      <c r="AK4" s="20"/>
      <c r="AL4" s="16"/>
      <c r="AM4" s="20"/>
      <c r="AN4" s="51"/>
      <c r="AT4" s="16"/>
      <c r="AX4" s="16"/>
      <c r="AZ4" s="16"/>
      <c r="BD4" s="52"/>
    </row>
    <row r="5" spans="1:120" s="12" customFormat="1" ht="17.25" customHeight="1" x14ac:dyDescent="0.25">
      <c r="A5" s="1"/>
      <c r="B5" s="2">
        <v>9</v>
      </c>
      <c r="C5" s="1116" t="s">
        <v>66</v>
      </c>
      <c r="D5" s="1116"/>
      <c r="E5" s="1116"/>
      <c r="F5" s="1116"/>
      <c r="G5" s="1116"/>
      <c r="H5" s="1116"/>
      <c r="I5" s="1116"/>
      <c r="J5" s="1116"/>
      <c r="K5" s="1116"/>
      <c r="L5" s="1116"/>
      <c r="M5" s="1116"/>
      <c r="N5" s="1116"/>
      <c r="O5" s="1116"/>
      <c r="P5" s="1116"/>
      <c r="Q5" s="1116"/>
      <c r="R5" s="1116"/>
      <c r="S5" s="1116"/>
      <c r="T5" s="1116"/>
      <c r="U5" s="1116"/>
      <c r="V5" s="1116"/>
      <c r="W5" s="1116"/>
      <c r="X5" s="1116"/>
      <c r="Y5" s="1116"/>
      <c r="Z5" s="1116"/>
      <c r="AA5" s="1116"/>
      <c r="AB5" s="1116"/>
      <c r="AC5" s="1116"/>
      <c r="AD5" s="1116"/>
      <c r="AE5" s="1116"/>
      <c r="AF5" s="1116"/>
      <c r="AG5" s="1116"/>
      <c r="AH5" s="1116"/>
      <c r="AI5" s="1116"/>
      <c r="AJ5" s="1116"/>
      <c r="AK5" s="1116"/>
      <c r="AL5" s="1116"/>
      <c r="AM5" s="1116"/>
      <c r="AN5" s="1116"/>
      <c r="AO5" s="53"/>
      <c r="AP5" s="53"/>
      <c r="AQ5" s="53"/>
      <c r="AR5" s="53"/>
      <c r="AS5" s="53"/>
      <c r="AT5" s="54"/>
      <c r="AU5" s="55"/>
      <c r="AV5" s="53"/>
      <c r="AW5" s="53"/>
      <c r="AX5" s="54"/>
      <c r="AY5" s="55"/>
      <c r="AZ5" s="54"/>
      <c r="BA5" s="55"/>
      <c r="BB5" s="56"/>
      <c r="BC5" s="56"/>
      <c r="BD5" s="57" t="s">
        <v>297</v>
      </c>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row>
    <row r="6" spans="1:120" s="12" customFormat="1" ht="26.25" customHeight="1" x14ac:dyDescent="0.25">
      <c r="A6" s="1"/>
      <c r="B6" s="2"/>
      <c r="F6" s="58" t="s">
        <v>299</v>
      </c>
      <c r="G6" s="59"/>
      <c r="H6" s="59"/>
      <c r="I6" s="59"/>
      <c r="J6" s="59"/>
      <c r="K6" s="59"/>
      <c r="L6" s="59"/>
      <c r="M6" s="59"/>
      <c r="N6" s="59"/>
      <c r="O6" s="59"/>
      <c r="P6" s="59"/>
      <c r="Q6" s="59"/>
      <c r="R6" s="59"/>
      <c r="S6" s="59"/>
      <c r="T6" s="59"/>
      <c r="U6" s="59"/>
      <c r="V6" s="59"/>
      <c r="W6" s="59"/>
      <c r="X6" s="59"/>
      <c r="Y6" s="59"/>
      <c r="Z6" s="59"/>
      <c r="AA6" s="59"/>
      <c r="AB6" s="59"/>
      <c r="AC6" s="59"/>
      <c r="AD6" s="59"/>
      <c r="AE6" s="59"/>
      <c r="AF6" s="59"/>
      <c r="AG6" s="148" t="s">
        <v>712</v>
      </c>
      <c r="AH6" s="59"/>
      <c r="AI6" s="59"/>
      <c r="AJ6" s="60"/>
      <c r="AK6" s="61"/>
      <c r="AL6" s="60"/>
      <c r="AM6" s="19"/>
      <c r="AN6" s="60"/>
      <c r="AO6" s="62"/>
      <c r="AP6" s="62"/>
      <c r="AQ6" s="62"/>
      <c r="AR6" s="62"/>
      <c r="AS6" s="62"/>
      <c r="AT6" s="63"/>
      <c r="AV6" s="62"/>
      <c r="AW6" s="62"/>
      <c r="AX6" s="63"/>
      <c r="AZ6" s="63"/>
      <c r="BA6" s="64"/>
      <c r="BB6" s="63"/>
      <c r="BD6" s="65" t="s">
        <v>624</v>
      </c>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row>
    <row r="7" spans="1:120" ht="22.5" customHeight="1" x14ac:dyDescent="0.2">
      <c r="B7" s="2">
        <v>2</v>
      </c>
      <c r="C7" s="66" t="s">
        <v>307</v>
      </c>
      <c r="D7" s="66" t="s">
        <v>308</v>
      </c>
      <c r="E7" s="66" t="s">
        <v>309</v>
      </c>
      <c r="F7" s="67">
        <v>1990</v>
      </c>
      <c r="G7" s="68"/>
      <c r="H7" s="67">
        <v>1995</v>
      </c>
      <c r="I7" s="68"/>
      <c r="J7" s="67">
        <v>1996</v>
      </c>
      <c r="K7" s="68"/>
      <c r="L7" s="67">
        <v>1997</v>
      </c>
      <c r="M7" s="68"/>
      <c r="N7" s="67">
        <v>1998</v>
      </c>
      <c r="O7" s="68"/>
      <c r="P7" s="67">
        <v>1999</v>
      </c>
      <c r="Q7" s="68"/>
      <c r="R7" s="67">
        <v>2000</v>
      </c>
      <c r="S7" s="68"/>
      <c r="T7" s="67">
        <v>2001</v>
      </c>
      <c r="U7" s="69"/>
      <c r="V7" s="67">
        <v>2002</v>
      </c>
      <c r="W7" s="69"/>
      <c r="X7" s="67">
        <v>2003</v>
      </c>
      <c r="Y7" s="69"/>
      <c r="Z7" s="67">
        <v>2004</v>
      </c>
      <c r="AA7" s="69"/>
      <c r="AB7" s="67">
        <v>2005</v>
      </c>
      <c r="AC7" s="69"/>
      <c r="AD7" s="67">
        <v>2006</v>
      </c>
      <c r="AE7" s="69"/>
      <c r="AF7" s="67">
        <v>2007</v>
      </c>
      <c r="AG7" s="69"/>
      <c r="AH7" s="67">
        <v>2008</v>
      </c>
      <c r="AI7" s="70"/>
      <c r="AJ7" s="67">
        <v>2009</v>
      </c>
      <c r="AK7" s="70"/>
      <c r="AL7" s="67">
        <v>2010</v>
      </c>
      <c r="AM7" s="69"/>
      <c r="AN7" s="67">
        <v>2011</v>
      </c>
      <c r="AO7" s="69"/>
      <c r="AP7" s="67">
        <v>2012</v>
      </c>
      <c r="AQ7" s="69"/>
      <c r="AR7" s="67">
        <v>2013</v>
      </c>
      <c r="AS7" s="69"/>
      <c r="AT7" s="67">
        <v>2014</v>
      </c>
      <c r="AU7" s="69"/>
      <c r="AV7" s="67">
        <v>2015</v>
      </c>
      <c r="AW7" s="69"/>
      <c r="AX7" s="67">
        <v>2016</v>
      </c>
      <c r="AY7" s="69"/>
      <c r="AZ7" s="67">
        <v>2017</v>
      </c>
      <c r="BA7" s="69"/>
      <c r="BD7" s="66" t="s">
        <v>310</v>
      </c>
      <c r="BE7" s="66" t="s">
        <v>311</v>
      </c>
      <c r="BF7" s="66" t="s">
        <v>312</v>
      </c>
      <c r="BG7" s="67">
        <v>1990</v>
      </c>
      <c r="BH7" s="68"/>
      <c r="BI7" s="67">
        <v>1995</v>
      </c>
      <c r="BJ7" s="68"/>
      <c r="BK7" s="67">
        <v>1996</v>
      </c>
      <c r="BL7" s="68"/>
      <c r="BM7" s="67">
        <v>1997</v>
      </c>
      <c r="BN7" s="68"/>
      <c r="BO7" s="67">
        <v>1998</v>
      </c>
      <c r="BP7" s="68"/>
      <c r="BQ7" s="67">
        <v>1999</v>
      </c>
      <c r="BR7" s="68"/>
      <c r="BS7" s="67">
        <v>2000</v>
      </c>
      <c r="BT7" s="68"/>
      <c r="BU7" s="67">
        <v>2001</v>
      </c>
      <c r="BV7" s="68"/>
      <c r="BW7" s="67">
        <v>2002</v>
      </c>
      <c r="BX7" s="68"/>
      <c r="BY7" s="67">
        <v>2003</v>
      </c>
      <c r="BZ7" s="68"/>
      <c r="CA7" s="67">
        <v>2004</v>
      </c>
      <c r="CB7" s="68"/>
      <c r="CC7" s="67">
        <v>2005</v>
      </c>
      <c r="CD7" s="68"/>
      <c r="CE7" s="67">
        <v>2006</v>
      </c>
      <c r="CF7" s="68"/>
      <c r="CG7" s="67">
        <v>2007</v>
      </c>
      <c r="CH7" s="68"/>
      <c r="CI7" s="67">
        <v>2008</v>
      </c>
      <c r="CJ7" s="68"/>
      <c r="CK7" s="67">
        <v>2009</v>
      </c>
      <c r="CL7" s="68"/>
      <c r="CM7" s="67">
        <v>2010</v>
      </c>
      <c r="CN7" s="68"/>
      <c r="CO7" s="67">
        <v>2011</v>
      </c>
      <c r="CP7" s="71"/>
      <c r="CQ7" s="67">
        <v>2012</v>
      </c>
      <c r="CR7" s="68"/>
      <c r="CS7" s="67">
        <v>2013</v>
      </c>
      <c r="CT7" s="68"/>
      <c r="CU7" s="67">
        <v>2014</v>
      </c>
      <c r="CV7" s="71"/>
      <c r="CW7" s="67">
        <v>2015</v>
      </c>
      <c r="CX7" s="68"/>
      <c r="CY7" s="67">
        <v>2016</v>
      </c>
      <c r="CZ7" s="71"/>
      <c r="DA7" s="67">
        <v>2017</v>
      </c>
      <c r="DB7" s="68"/>
    </row>
    <row r="8" spans="1:120" s="78" customFormat="1" ht="36" customHeight="1" x14ac:dyDescent="0.2">
      <c r="A8" s="1" t="s">
        <v>325</v>
      </c>
      <c r="B8" s="72">
        <v>163</v>
      </c>
      <c r="C8" s="73">
        <v>1</v>
      </c>
      <c r="D8" s="74" t="s">
        <v>273</v>
      </c>
      <c r="E8" s="75" t="s">
        <v>643</v>
      </c>
      <c r="F8" s="76"/>
      <c r="G8" s="77"/>
      <c r="H8" s="76"/>
      <c r="I8" s="77"/>
      <c r="J8" s="76"/>
      <c r="K8" s="77"/>
      <c r="L8" s="76"/>
      <c r="M8" s="77"/>
      <c r="N8" s="76"/>
      <c r="O8" s="77"/>
      <c r="P8" s="76"/>
      <c r="Q8" s="77"/>
      <c r="R8" s="76"/>
      <c r="S8" s="77"/>
      <c r="T8" s="76"/>
      <c r="U8" s="77"/>
      <c r="V8" s="76"/>
      <c r="W8" s="77"/>
      <c r="X8" s="76"/>
      <c r="Y8" s="77"/>
      <c r="Z8" s="76"/>
      <c r="AA8" s="77"/>
      <c r="AB8" s="76"/>
      <c r="AC8" s="77"/>
      <c r="AD8" s="76"/>
      <c r="AE8" s="77"/>
      <c r="AF8" s="76"/>
      <c r="AG8" s="77"/>
      <c r="AH8" s="76">
        <v>24.899999618530273</v>
      </c>
      <c r="AI8" s="77"/>
      <c r="AJ8" s="76">
        <v>25.170000076293945</v>
      </c>
      <c r="AK8" s="77"/>
      <c r="AL8" s="76">
        <v>24.139999389648438</v>
      </c>
      <c r="AM8" s="77"/>
      <c r="AN8" s="76">
        <v>25.559999465942383</v>
      </c>
      <c r="AO8" s="77"/>
      <c r="AP8" s="76">
        <v>24.540000915527344</v>
      </c>
      <c r="AQ8" s="77"/>
      <c r="AR8" s="76">
        <v>26.590000152587891</v>
      </c>
      <c r="AS8" s="77"/>
      <c r="AT8" s="76">
        <v>26.585895763247098</v>
      </c>
      <c r="AU8" s="77" t="s">
        <v>72</v>
      </c>
      <c r="AV8" s="76">
        <v>21.120839463836781</v>
      </c>
      <c r="AW8" s="77" t="s">
        <v>72</v>
      </c>
      <c r="AX8" s="76">
        <v>21.259807737063667</v>
      </c>
      <c r="AY8" s="77" t="s">
        <v>72</v>
      </c>
      <c r="AZ8" s="76">
        <v>23.29</v>
      </c>
      <c r="BA8" s="77" t="s">
        <v>72</v>
      </c>
      <c r="BD8" s="79">
        <v>1</v>
      </c>
      <c r="BE8" s="80" t="s">
        <v>713</v>
      </c>
      <c r="BF8" s="81" t="s">
        <v>643</v>
      </c>
      <c r="BG8" s="81" t="s">
        <v>320</v>
      </c>
      <c r="BH8" s="82"/>
      <c r="BI8" s="83" t="str">
        <f>IF(OR(ISBLANK(F8),ISBLANK(H8)),"N/A",IF(ABS(H8-F8)&gt;100,"&gt; 100%","ok"))</f>
        <v>N/A</v>
      </c>
      <c r="BJ8" s="82"/>
      <c r="BK8" s="83" t="str">
        <f>IF(OR(ISBLANK(H8),ISBLANK(J8)),"N/A",IF(ABS(J8-H8)&gt;25,"&gt; 25%","ok"))</f>
        <v>N/A</v>
      </c>
      <c r="BL8" s="83"/>
      <c r="BM8" s="83" t="str">
        <f>IF(OR(ISBLANK(J8),ISBLANK(L8)),"N/A",IF(ABS(L8-J8)&gt;25,"&gt; 25%","ok"))</f>
        <v>N/A</v>
      </c>
      <c r="BN8" s="83"/>
      <c r="BO8" s="83" t="str">
        <f>IF(OR(ISBLANK(L8),ISBLANK(N8)),"N/A",IF(ABS(N8-L8)&gt;25,"&gt; 25%","ok"))</f>
        <v>N/A</v>
      </c>
      <c r="BP8" s="83"/>
      <c r="BQ8" s="83" t="str">
        <f>IF(OR(ISBLANK(N8),ISBLANK(P8)),"N/A",IF(ABS(P8-N8)&gt;25,"&gt; 25%","ok"))</f>
        <v>N/A</v>
      </c>
      <c r="BR8" s="83"/>
      <c r="BS8" s="83" t="str">
        <f>IF(OR(ISBLANK(P8),ISBLANK(R8)),"N/A",IF(ABS(R8-P8)&gt;25,"&gt; 25%","ok"))</f>
        <v>N/A</v>
      </c>
      <c r="BT8" s="83"/>
      <c r="BU8" s="83" t="str">
        <f>IF(OR(ISBLANK(R8),ISBLANK(T8)),"N/A",IF(ABS(T8-R8)&gt;25,"&gt; 25%","ok"))</f>
        <v>N/A</v>
      </c>
      <c r="BV8" s="83"/>
      <c r="BW8" s="83" t="str">
        <f>IF(OR(ISBLANK(T8),ISBLANK(V8)),"N/A",IF(ABS(V8-T8)&gt;25,"&gt; 25%","ok"))</f>
        <v>N/A</v>
      </c>
      <c r="BX8" s="83"/>
      <c r="BY8" s="83" t="str">
        <f>IF(OR(ISBLANK(V8),ISBLANK(X8)),"N/A",IF(ABS(X8-V8)&gt;25,"&gt; 25%","ok"))</f>
        <v>N/A</v>
      </c>
      <c r="BZ8" s="83"/>
      <c r="CA8" s="83" t="str">
        <f>IF(OR(ISBLANK(X8),ISBLANK(Z8)),"N/A",IF(ABS(Z8-X8)&gt;25,"&gt; 25%","ok"))</f>
        <v>N/A</v>
      </c>
      <c r="CB8" s="83"/>
      <c r="CC8" s="83" t="str">
        <f>IF(OR(ISBLANK(Z8),ISBLANK(AB8)),"N/A",IF(ABS(AB8-Z8)&gt;25,"&gt; 25%","ok"))</f>
        <v>N/A</v>
      </c>
      <c r="CD8" s="83"/>
      <c r="CE8" s="83" t="str">
        <f>IF(OR(ISBLANK(AB8),ISBLANK(AD8)),"N/A",IF(ABS(AD8-AB8)&gt;25,"&gt; 25%","ok"))</f>
        <v>N/A</v>
      </c>
      <c r="CF8" s="83"/>
      <c r="CG8" s="83" t="str">
        <f>IF(OR(ISBLANK(AD8),ISBLANK(AF8)),"N/A",IF(ABS(AF8-AD8)&gt;25,"&gt; 25%","ok"))</f>
        <v>N/A</v>
      </c>
      <c r="CH8" s="83"/>
      <c r="CI8" s="83" t="str">
        <f>IF(OR(ISBLANK(AF8),ISBLANK(AH8)),"N/A",IF(ABS(AH8-AF8)&gt;25,"&gt; 25%","ok"))</f>
        <v>N/A</v>
      </c>
      <c r="CJ8" s="83"/>
      <c r="CK8" s="83" t="str">
        <f>IF(OR(ISBLANK(AH8),ISBLANK(AJ8)),"N/A",IF(ABS(AJ8-AH8)&gt;25,"&gt; 25%","ok"))</f>
        <v>ok</v>
      </c>
      <c r="CL8" s="83"/>
      <c r="CM8" s="83" t="str">
        <f>IF(OR(ISBLANK(AJ8),ISBLANK(AL8)),"N/A",IF(ABS(AL8-AJ8)&gt;25,"&gt; 25%","ok"))</f>
        <v>ok</v>
      </c>
      <c r="CN8" s="83"/>
      <c r="CO8" s="83" t="str">
        <f>IF(OR(ISBLANK(AL8),ISBLANK(AN8)),"N/A",IF(ABS(AN8-AL8)&gt;25,"&gt; 25%","ok"))</f>
        <v>ok</v>
      </c>
      <c r="CP8" s="83"/>
      <c r="CQ8" s="83" t="str">
        <f>IF(OR(ISBLANK(AN8),ISBLANK(AP8)),"N/A",IF(ABS(AP8-AN8)&gt;25,"&gt; 25%","ok"))</f>
        <v>ok</v>
      </c>
      <c r="CR8" s="83"/>
      <c r="CS8" s="83" t="str">
        <f>IF(OR(ISBLANK(AP8),ISBLANK(AR8)),"N/A",IF(ABS(AR8-AP8)&gt;25,"&gt; 25%","ok"))</f>
        <v>ok</v>
      </c>
      <c r="CT8" s="83"/>
      <c r="CU8" s="83" t="str">
        <f>IF(OR(ISBLANK(AR8),ISBLANK(AT8)),"N/A",IF(ABS(AT8-AR8)&gt;25,"&gt; 25%","ok"))</f>
        <v>ok</v>
      </c>
      <c r="CV8" s="83"/>
      <c r="CW8" s="83" t="str">
        <f>IF(OR(ISBLANK(AT8),ISBLANK(AV8)),"N/A",IF(ABS(AV8-AT8)&gt;25,"&gt; 25%","ok"))</f>
        <v>ok</v>
      </c>
      <c r="CX8" s="83"/>
      <c r="CY8" s="83" t="str">
        <f>IF(OR(ISBLANK(AV8),ISBLANK(AX8)),"N/A",IF(ABS(AX8-AV8)&gt;25,"&gt; 25%","ok"))</f>
        <v>ok</v>
      </c>
      <c r="CZ8" s="83"/>
      <c r="DA8" s="83" t="str">
        <f>IF(OR(ISBLANK(AX8),ISBLANK(AZ8)),"N/A",IF(ABS(AZ8-AX8)&gt;25,"&gt; 25%","ok"))</f>
        <v>ok</v>
      </c>
      <c r="DB8" s="82"/>
    </row>
    <row r="9" spans="1:120" ht="36" customHeight="1" x14ac:dyDescent="0.2">
      <c r="A9" s="13" t="s">
        <v>325</v>
      </c>
      <c r="B9" s="72">
        <v>164</v>
      </c>
      <c r="C9" s="84">
        <v>2</v>
      </c>
      <c r="D9" s="85" t="s">
        <v>22</v>
      </c>
      <c r="E9" s="75" t="s">
        <v>643</v>
      </c>
      <c r="F9" s="76"/>
      <c r="G9" s="77"/>
      <c r="H9" s="76"/>
      <c r="I9" s="77"/>
      <c r="J9" s="76"/>
      <c r="K9" s="77"/>
      <c r="L9" s="76"/>
      <c r="M9" s="77"/>
      <c r="N9" s="76"/>
      <c r="O9" s="77"/>
      <c r="P9" s="76"/>
      <c r="Q9" s="77"/>
      <c r="R9" s="76"/>
      <c r="S9" s="77"/>
      <c r="T9" s="76"/>
      <c r="U9" s="77"/>
      <c r="V9" s="76"/>
      <c r="W9" s="77"/>
      <c r="X9" s="76"/>
      <c r="Y9" s="77"/>
      <c r="Z9" s="76"/>
      <c r="AA9" s="77"/>
      <c r="AB9" s="76"/>
      <c r="AC9" s="77"/>
      <c r="AD9" s="76"/>
      <c r="AE9" s="77"/>
      <c r="AF9" s="76"/>
      <c r="AG9" s="77"/>
      <c r="AH9" s="86">
        <v>8.2600002288818359</v>
      </c>
      <c r="AI9" s="87"/>
      <c r="AJ9" s="86">
        <v>8.2600002288818359</v>
      </c>
      <c r="AK9" s="87"/>
      <c r="AL9" s="86">
        <v>8.2600002288818359</v>
      </c>
      <c r="AM9" s="87"/>
      <c r="AN9" s="86">
        <v>8.2600002288818359</v>
      </c>
      <c r="AO9" s="87"/>
      <c r="AP9" s="86">
        <v>8.2600002288818359</v>
      </c>
      <c r="AQ9" s="87"/>
      <c r="AR9" s="86">
        <v>8.2600002288818359</v>
      </c>
      <c r="AS9" s="87"/>
      <c r="AT9" s="146">
        <v>2.1</v>
      </c>
      <c r="AU9" s="147" t="s">
        <v>322</v>
      </c>
      <c r="AV9" s="146">
        <v>4.5999999999999996</v>
      </c>
      <c r="AW9" s="147" t="s">
        <v>322</v>
      </c>
      <c r="AX9" s="146">
        <v>7.65</v>
      </c>
      <c r="AY9" s="147" t="s">
        <v>322</v>
      </c>
      <c r="AZ9" s="146">
        <v>7.56</v>
      </c>
      <c r="BA9" s="77" t="s">
        <v>322</v>
      </c>
      <c r="BD9" s="88">
        <v>2</v>
      </c>
      <c r="BE9" s="89" t="s">
        <v>714</v>
      </c>
      <c r="BF9" s="81" t="s">
        <v>643</v>
      </c>
      <c r="BG9" s="81" t="s">
        <v>320</v>
      </c>
      <c r="BH9" s="82"/>
      <c r="BI9" s="83" t="str">
        <f>IF(OR(ISBLANK(F9),ISBLANK(H9)),"N/A",IF(ABS(H9-F9)&gt;100,"&gt; 100%","ok"))</f>
        <v>N/A</v>
      </c>
      <c r="BJ9" s="82"/>
      <c r="BK9" s="83" t="str">
        <f>IF(OR(ISBLANK(H9),ISBLANK(J9)),"N/A",IF(ABS(J9-H9)&gt;25,"&gt; 25%","ok"))</f>
        <v>N/A</v>
      </c>
      <c r="BL9" s="83"/>
      <c r="BM9" s="83" t="str">
        <f>IF(OR(ISBLANK(J9),ISBLANK(L9)),"N/A",IF(ABS(L9-J9)&gt;25,"&gt; 25%","ok"))</f>
        <v>N/A</v>
      </c>
      <c r="BN9" s="83"/>
      <c r="BO9" s="83" t="str">
        <f>IF(OR(ISBLANK(L9),ISBLANK(N9)),"N/A",IF(ABS(N9-L9)&gt;25,"&gt; 25%","ok"))</f>
        <v>N/A</v>
      </c>
      <c r="BP9" s="83"/>
      <c r="BQ9" s="83" t="str">
        <f>IF(OR(ISBLANK(N9),ISBLANK(P9)),"N/A",IF(ABS(P9-N9)&gt;25,"&gt; 25%","ok"))</f>
        <v>N/A</v>
      </c>
      <c r="BR9" s="83"/>
      <c r="BS9" s="83" t="str">
        <f>IF(OR(ISBLANK(P9),ISBLANK(R9)),"N/A",IF(ABS(R9-P9)&gt;25,"&gt; 25%","ok"))</f>
        <v>N/A</v>
      </c>
      <c r="BT9" s="83"/>
      <c r="BU9" s="83" t="str">
        <f>IF(OR(ISBLANK(R9),ISBLANK(T9)),"N/A",IF(ABS(T9-R9)&gt;25,"&gt; 25%","ok"))</f>
        <v>N/A</v>
      </c>
      <c r="BV9" s="83"/>
      <c r="BW9" s="83" t="str">
        <f>IF(OR(ISBLANK(T9),ISBLANK(V9)),"N/A",IF(ABS(V9-T9)&gt;25,"&gt; 25%","ok"))</f>
        <v>N/A</v>
      </c>
      <c r="BX9" s="83"/>
      <c r="BY9" s="83" t="str">
        <f>IF(OR(ISBLANK(V9),ISBLANK(X9)),"N/A",IF(ABS(X9-V9)&gt;25,"&gt; 25%","ok"))</f>
        <v>N/A</v>
      </c>
      <c r="BZ9" s="83"/>
      <c r="CA9" s="83" t="str">
        <f>IF(OR(ISBLANK(X9),ISBLANK(Z9)),"N/A",IF(ABS(Z9-X9)&gt;25,"&gt; 25%","ok"))</f>
        <v>N/A</v>
      </c>
      <c r="CB9" s="83"/>
      <c r="CC9" s="83" t="str">
        <f>IF(OR(ISBLANK(Z9),ISBLANK(AB9)),"N/A",IF(ABS(AB9-Z9)&gt;25,"&gt; 25%","ok"))</f>
        <v>N/A</v>
      </c>
      <c r="CD9" s="83"/>
      <c r="CE9" s="83" t="str">
        <f>IF(OR(ISBLANK(AB9),ISBLANK(AD9)),"N/A",IF(ABS(AD9-AB9)&gt;25,"&gt; 25%","ok"))</f>
        <v>N/A</v>
      </c>
      <c r="CF9" s="83"/>
      <c r="CG9" s="83" t="str">
        <f>IF(OR(ISBLANK(AD9),ISBLANK(AF9)),"N/A",IF(ABS(AF9-AD9)&gt;25,"&gt; 25%","ok"))</f>
        <v>N/A</v>
      </c>
      <c r="CH9" s="83"/>
      <c r="CI9" s="83" t="str">
        <f>IF(OR(ISBLANK(AF9),ISBLANK(AH9)),"N/A",IF(ABS(AH9-AF9)&gt;25,"&gt; 25%","ok"))</f>
        <v>N/A</v>
      </c>
      <c r="CJ9" s="83"/>
      <c r="CK9" s="83" t="str">
        <f>IF(OR(ISBLANK(AH9),ISBLANK(AJ9)),"N/A",IF(ABS(AJ9-AH9)&gt;25,"&gt; 25%","ok"))</f>
        <v>ok</v>
      </c>
      <c r="CL9" s="83"/>
      <c r="CM9" s="83" t="str">
        <f>IF(OR(ISBLANK(AJ9),ISBLANK(AL9)),"N/A",IF(ABS(AL9-AJ9)&gt;25,"&gt; 25%","ok"))</f>
        <v>ok</v>
      </c>
      <c r="CN9" s="83"/>
      <c r="CO9" s="83" t="str">
        <f>IF(OR(ISBLANK(AL9),ISBLANK(AN9)),"N/A",IF(ABS(AN9-AL9)&gt;25,"&gt; 25%","ok"))</f>
        <v>ok</v>
      </c>
      <c r="CP9" s="83"/>
      <c r="CQ9" s="83" t="str">
        <f>IF(OR(ISBLANK(AN9),ISBLANK(AP9)),"N/A",IF(ABS(AP9-AN9)&gt;25,"&gt; 25%","ok"))</f>
        <v>ok</v>
      </c>
      <c r="CR9" s="83"/>
      <c r="CS9" s="83" t="str">
        <f>IF(OR(ISBLANK(AP9),ISBLANK(AR9)),"N/A",IF(ABS(AR9-AP9)&gt;25,"&gt; 25%","ok"))</f>
        <v>ok</v>
      </c>
      <c r="CT9" s="83"/>
      <c r="CU9" s="83" t="str">
        <f>IF(OR(ISBLANK(AR9),ISBLANK(AT9)),"N/A",IF(ABS(AT9-AR9)&gt;25,"&gt; 25%","ok"))</f>
        <v>ok</v>
      </c>
      <c r="CV9" s="83"/>
      <c r="CW9" s="83" t="str">
        <f>IF(OR(ISBLANK(AT9),ISBLANK(AV9)),"N/A",IF(ABS(AV9-AT9)&gt;25,"&gt; 25%","ok"))</f>
        <v>ok</v>
      </c>
      <c r="CX9" s="83"/>
      <c r="CY9" s="83" t="str">
        <f>IF(OR(ISBLANK(AV9),ISBLANK(AX9)),"N/A",IF(ABS(AX9-AV9)&gt;25,"&gt; 25%","ok"))</f>
        <v>ok</v>
      </c>
      <c r="CZ9" s="83"/>
      <c r="DA9" s="83" t="str">
        <f>IF(OR(ISBLANK(AX9),ISBLANK(AZ9)),"N/A",IF(ABS(AZ9-AX9)&gt;25,"&gt; 25%","ok"))</f>
        <v>ok</v>
      </c>
      <c r="DB9" s="82"/>
    </row>
    <row r="10" spans="1:120" ht="36" customHeight="1" x14ac:dyDescent="0.2">
      <c r="B10" s="72">
        <v>296</v>
      </c>
      <c r="C10" s="75">
        <v>3</v>
      </c>
      <c r="D10" s="90" t="s">
        <v>715</v>
      </c>
      <c r="E10" s="75" t="s">
        <v>643</v>
      </c>
      <c r="F10" s="91"/>
      <c r="G10" s="92"/>
      <c r="H10" s="91"/>
      <c r="I10" s="92"/>
      <c r="J10" s="91"/>
      <c r="K10" s="92"/>
      <c r="L10" s="91"/>
      <c r="M10" s="92"/>
      <c r="N10" s="91"/>
      <c r="O10" s="92"/>
      <c r="P10" s="91"/>
      <c r="Q10" s="92"/>
      <c r="R10" s="91"/>
      <c r="S10" s="92"/>
      <c r="T10" s="91"/>
      <c r="U10" s="92"/>
      <c r="V10" s="91"/>
      <c r="W10" s="92"/>
      <c r="X10" s="91"/>
      <c r="Y10" s="92"/>
      <c r="Z10" s="91"/>
      <c r="AA10" s="92"/>
      <c r="AB10" s="91"/>
      <c r="AC10" s="92"/>
      <c r="AD10" s="91"/>
      <c r="AE10" s="92"/>
      <c r="AF10" s="91"/>
      <c r="AG10" s="92"/>
      <c r="AH10" s="91"/>
      <c r="AI10" s="92"/>
      <c r="AJ10" s="91"/>
      <c r="AK10" s="92"/>
      <c r="AL10" s="91"/>
      <c r="AM10" s="92"/>
      <c r="AN10" s="91"/>
      <c r="AO10" s="92"/>
      <c r="AP10" s="91"/>
      <c r="AQ10" s="92"/>
      <c r="AR10" s="91"/>
      <c r="AS10" s="92"/>
      <c r="AT10" s="91">
        <v>2.06</v>
      </c>
      <c r="AU10" s="92" t="s">
        <v>332</v>
      </c>
      <c r="AV10" s="91">
        <v>2.2400000000000002</v>
      </c>
      <c r="AW10" s="92" t="s">
        <v>332</v>
      </c>
      <c r="AX10" s="91">
        <v>2.57</v>
      </c>
      <c r="AY10" s="92" t="s">
        <v>332</v>
      </c>
      <c r="AZ10" s="91">
        <v>2.57</v>
      </c>
      <c r="BA10" s="92" t="s">
        <v>332</v>
      </c>
      <c r="BD10" s="81">
        <v>3</v>
      </c>
      <c r="BE10" s="93" t="s">
        <v>716</v>
      </c>
      <c r="BF10" s="81" t="s">
        <v>643</v>
      </c>
      <c r="BG10" s="94" t="s">
        <v>320</v>
      </c>
      <c r="BH10" s="95"/>
      <c r="BI10" s="83" t="str">
        <f>IF(OR(ISBLANK(F10),ISBLANK(H10)),"N/A",IF(ABS(H10-F10)&gt;100,"&gt; 100%","ok"))</f>
        <v>N/A</v>
      </c>
      <c r="BJ10" s="95"/>
      <c r="BK10" s="83" t="str">
        <f>IF(OR(ISBLANK(H10),ISBLANK(J10)),"N/A",IF(ABS(J10-H10)&gt;25,"&gt; 25%","ok"))</f>
        <v>N/A</v>
      </c>
      <c r="BL10" s="83"/>
      <c r="BM10" s="83" t="str">
        <f>IF(OR(ISBLANK(J10),ISBLANK(L10)),"N/A",IF(ABS(L10-J10)&gt;25,"&gt; 25%","ok"))</f>
        <v>N/A</v>
      </c>
      <c r="BN10" s="83"/>
      <c r="BO10" s="83" t="str">
        <f>IF(OR(ISBLANK(L10),ISBLANK(N10)),"N/A",IF(ABS(N10-L10)&gt;25,"&gt; 25%","ok"))</f>
        <v>N/A</v>
      </c>
      <c r="BP10" s="83"/>
      <c r="BQ10" s="83" t="str">
        <f>IF(OR(ISBLANK(N10),ISBLANK(P10)),"N/A",IF(ABS(P10-N10)&gt;25,"&gt; 25%","ok"))</f>
        <v>N/A</v>
      </c>
      <c r="BR10" s="83"/>
      <c r="BS10" s="83" t="str">
        <f>IF(OR(ISBLANK(P10),ISBLANK(R10)),"N/A",IF(ABS(R10-P10)&gt;25,"&gt; 25%","ok"))</f>
        <v>N/A</v>
      </c>
      <c r="BT10" s="83"/>
      <c r="BU10" s="83" t="str">
        <f>IF(OR(ISBLANK(R10),ISBLANK(T10)),"N/A",IF(ABS(T10-R10)&gt;25,"&gt; 25%","ok"))</f>
        <v>N/A</v>
      </c>
      <c r="BV10" s="83"/>
      <c r="BW10" s="83" t="str">
        <f>IF(OR(ISBLANK(T10),ISBLANK(V10)),"N/A",IF(ABS(V10-T10)&gt;25,"&gt; 25%","ok"))</f>
        <v>N/A</v>
      </c>
      <c r="BX10" s="83"/>
      <c r="BY10" s="83" t="str">
        <f>IF(OR(ISBLANK(V10),ISBLANK(X10)),"N/A",IF(ABS(X10-V10)&gt;25,"&gt; 25%","ok"))</f>
        <v>N/A</v>
      </c>
      <c r="BZ10" s="83"/>
      <c r="CA10" s="83" t="str">
        <f>IF(OR(ISBLANK(X10),ISBLANK(Z10)),"N/A",IF(ABS(Z10-X10)&gt;25,"&gt; 25%","ok"))</f>
        <v>N/A</v>
      </c>
      <c r="CB10" s="83"/>
      <c r="CC10" s="83" t="str">
        <f>IF(OR(ISBLANK(Z10),ISBLANK(AB10)),"N/A",IF(ABS(AB10-Z10)&gt;25,"&gt; 25%","ok"))</f>
        <v>N/A</v>
      </c>
      <c r="CD10" s="83"/>
      <c r="CE10" s="83" t="str">
        <f>IF(OR(ISBLANK(AB10),ISBLANK(AD10)),"N/A",IF(ABS(AD10-AB10)&gt;25,"&gt; 25%","ok"))</f>
        <v>N/A</v>
      </c>
      <c r="CF10" s="83"/>
      <c r="CG10" s="83" t="str">
        <f>IF(OR(ISBLANK(AD10),ISBLANK(AF10)),"N/A",IF(ABS(AF10-AD10)&gt;25,"&gt; 25%","ok"))</f>
        <v>N/A</v>
      </c>
      <c r="CH10" s="83"/>
      <c r="CI10" s="83" t="str">
        <f>IF(OR(ISBLANK(AF10),ISBLANK(AH10)),"N/A",IF(ABS(AH10-AF10)&gt;25,"&gt; 25%","ok"))</f>
        <v>N/A</v>
      </c>
      <c r="CJ10" s="83"/>
      <c r="CK10" s="83" t="str">
        <f>IF(OR(ISBLANK(AH10),ISBLANK(AJ10)),"N/A",IF(ABS(AJ10-AH10)&gt;25,"&gt; 25%","ok"))</f>
        <v>N/A</v>
      </c>
      <c r="CL10" s="83"/>
      <c r="CM10" s="83" t="str">
        <f>IF(OR(ISBLANK(AJ10),ISBLANK(AL10)),"N/A",IF(ABS(AL10-AJ10)&gt;25,"&gt; 25%","ok"))</f>
        <v>N/A</v>
      </c>
      <c r="CN10" s="83"/>
      <c r="CO10" s="83" t="str">
        <f>IF(OR(ISBLANK(AL10),ISBLANK(AN10)),"N/A",IF(ABS(AN10-AL10)&gt;25,"&gt; 25%","ok"))</f>
        <v>N/A</v>
      </c>
      <c r="CP10" s="83"/>
      <c r="CQ10" s="83" t="str">
        <f>IF(OR(ISBLANK(AN10),ISBLANK(AP10)),"N/A",IF(ABS(AP10-AN10)&gt;25,"&gt; 25%","ok"))</f>
        <v>N/A</v>
      </c>
      <c r="CR10" s="83"/>
      <c r="CS10" s="83" t="str">
        <f>IF(OR(ISBLANK(AP10),ISBLANK(AR10)),"N/A",IF(ABS(AR10-AP10)&gt;25,"&gt; 25%","ok"))</f>
        <v>N/A</v>
      </c>
      <c r="CT10" s="83"/>
      <c r="CU10" s="83" t="str">
        <f>IF(OR(ISBLANK(AR10),ISBLANK(AT10)),"N/A",IF(ABS(AT10-AR10)&gt;25,"&gt; 25%","ok"))</f>
        <v>N/A</v>
      </c>
      <c r="CV10" s="83"/>
      <c r="CW10" s="83" t="str">
        <f>IF(OR(ISBLANK(AT10),ISBLANK(AV10)),"N/A",IF(ABS(AV10-AT10)&gt;25,"&gt; 25%","ok"))</f>
        <v>ok</v>
      </c>
      <c r="CX10" s="83"/>
      <c r="CY10" s="83" t="str">
        <f>IF(OR(ISBLANK(AV10),ISBLANK(AX10)),"N/A",IF(ABS(AX10-AV10)&gt;25,"&gt; 25%","ok"))</f>
        <v>ok</v>
      </c>
      <c r="CZ10" s="83"/>
      <c r="DA10" s="83" t="str">
        <f>IF(OR(ISBLANK(AX10),ISBLANK(AZ10)),"N/A",IF(ABS(AZ10-AX10)&gt;25,"&gt; 25%","ok"))</f>
        <v>ok</v>
      </c>
      <c r="DB10" s="95"/>
    </row>
    <row r="11" spans="1:120" ht="36" customHeight="1" x14ac:dyDescent="0.2">
      <c r="B11" s="72">
        <v>165</v>
      </c>
      <c r="C11" s="96">
        <v>4</v>
      </c>
      <c r="D11" s="97" t="s">
        <v>278</v>
      </c>
      <c r="E11" s="75" t="s">
        <v>643</v>
      </c>
      <c r="F11" s="91"/>
      <c r="G11" s="92"/>
      <c r="H11" s="91"/>
      <c r="I11" s="92"/>
      <c r="J11" s="91"/>
      <c r="K11" s="92"/>
      <c r="L11" s="91"/>
      <c r="M11" s="92"/>
      <c r="N11" s="91"/>
      <c r="O11" s="92"/>
      <c r="P11" s="91"/>
      <c r="Q11" s="92"/>
      <c r="R11" s="91"/>
      <c r="S11" s="92"/>
      <c r="T11" s="91"/>
      <c r="U11" s="92"/>
      <c r="V11" s="91"/>
      <c r="W11" s="92"/>
      <c r="X11" s="91"/>
      <c r="Y11" s="92"/>
      <c r="Z11" s="91"/>
      <c r="AA11" s="92"/>
      <c r="AB11" s="91"/>
      <c r="AC11" s="92"/>
      <c r="AD11" s="91"/>
      <c r="AE11" s="92"/>
      <c r="AF11" s="91"/>
      <c r="AG11" s="92"/>
      <c r="AH11" s="91">
        <v>71.199996948242188</v>
      </c>
      <c r="AI11" s="92"/>
      <c r="AJ11" s="91">
        <v>71.540000915527344</v>
      </c>
      <c r="AK11" s="92"/>
      <c r="AL11" s="91">
        <v>72.269996643066406</v>
      </c>
      <c r="AM11" s="92"/>
      <c r="AN11" s="91">
        <v>70.889999389648438</v>
      </c>
      <c r="AO11" s="92"/>
      <c r="AP11" s="91">
        <v>72.80999755859375</v>
      </c>
      <c r="AQ11" s="92"/>
      <c r="AR11" s="91">
        <v>73.040000915527344</v>
      </c>
      <c r="AS11" s="92"/>
      <c r="AT11" s="91">
        <v>71.5</v>
      </c>
      <c r="AU11" s="92" t="s">
        <v>555</v>
      </c>
      <c r="AV11" s="91">
        <v>76.849999999999994</v>
      </c>
      <c r="AW11" s="92" t="s">
        <v>555</v>
      </c>
      <c r="AX11" s="91">
        <v>76.599999999999994</v>
      </c>
      <c r="AY11" s="92" t="s">
        <v>555</v>
      </c>
      <c r="AZ11" s="91">
        <v>74.14</v>
      </c>
      <c r="BA11" s="92" t="s">
        <v>555</v>
      </c>
      <c r="BD11" s="94">
        <v>4</v>
      </c>
      <c r="BE11" s="98" t="s">
        <v>717</v>
      </c>
      <c r="BF11" s="81" t="s">
        <v>643</v>
      </c>
      <c r="BG11" s="94" t="s">
        <v>320</v>
      </c>
      <c r="BH11" s="95"/>
      <c r="BI11" s="83" t="str">
        <f>IF(OR(ISBLANK(F11),ISBLANK(H11)),"N/A",IF(ABS(H11-F11)&gt;100,"&gt; 100%","ok"))</f>
        <v>N/A</v>
      </c>
      <c r="BJ11" s="95"/>
      <c r="BK11" s="83" t="str">
        <f>IF(OR(ISBLANK(H11),ISBLANK(J11)),"N/A",IF(ABS(J11-H11)&gt;25,"&gt; 25%","ok"))</f>
        <v>N/A</v>
      </c>
      <c r="BL11" s="83"/>
      <c r="BM11" s="83" t="str">
        <f>IF(OR(ISBLANK(J11),ISBLANK(L11)),"N/A",IF(ABS(L11-J11)&gt;25,"&gt; 25%","ok"))</f>
        <v>N/A</v>
      </c>
      <c r="BN11" s="83"/>
      <c r="BO11" s="83" t="str">
        <f>IF(OR(ISBLANK(L11),ISBLANK(N11)),"N/A",IF(ABS(N11-L11)&gt;25,"&gt; 25%","ok"))</f>
        <v>N/A</v>
      </c>
      <c r="BP11" s="83"/>
      <c r="BQ11" s="83" t="str">
        <f>IF(OR(ISBLANK(N11),ISBLANK(P11)),"N/A",IF(ABS(P11-N11)&gt;25,"&gt; 25%","ok"))</f>
        <v>N/A</v>
      </c>
      <c r="BR11" s="83"/>
      <c r="BS11" s="83" t="str">
        <f>IF(OR(ISBLANK(P11),ISBLANK(R11)),"N/A",IF(ABS(R11-P11)&gt;25,"&gt; 25%","ok"))</f>
        <v>N/A</v>
      </c>
      <c r="BT11" s="83"/>
      <c r="BU11" s="83" t="str">
        <f>IF(OR(ISBLANK(R11),ISBLANK(T11)),"N/A",IF(ABS(T11-R11)&gt;25,"&gt; 25%","ok"))</f>
        <v>N/A</v>
      </c>
      <c r="BV11" s="83"/>
      <c r="BW11" s="83" t="str">
        <f>IF(OR(ISBLANK(T11),ISBLANK(V11)),"N/A",IF(ABS(V11-T11)&gt;25,"&gt; 25%","ok"))</f>
        <v>N/A</v>
      </c>
      <c r="BX11" s="83"/>
      <c r="BY11" s="83" t="str">
        <f>IF(OR(ISBLANK(V11),ISBLANK(X11)),"N/A",IF(ABS(X11-V11)&gt;25,"&gt; 25%","ok"))</f>
        <v>N/A</v>
      </c>
      <c r="BZ11" s="83"/>
      <c r="CA11" s="83" t="str">
        <f>IF(OR(ISBLANK(X11),ISBLANK(Z11)),"N/A",IF(ABS(Z11-X11)&gt;25,"&gt; 25%","ok"))</f>
        <v>N/A</v>
      </c>
      <c r="CB11" s="83"/>
      <c r="CC11" s="83" t="str">
        <f>IF(OR(ISBLANK(Z11),ISBLANK(AB11)),"N/A",IF(ABS(AB11-Z11)&gt;25,"&gt; 25%","ok"))</f>
        <v>N/A</v>
      </c>
      <c r="CD11" s="83"/>
      <c r="CE11" s="83" t="str">
        <f>IF(OR(ISBLANK(AB11),ISBLANK(AD11)),"N/A",IF(ABS(AD11-AB11)&gt;25,"&gt; 25%","ok"))</f>
        <v>N/A</v>
      </c>
      <c r="CF11" s="83"/>
      <c r="CG11" s="83" t="str">
        <f>IF(OR(ISBLANK(AD11),ISBLANK(AF11)),"N/A",IF(ABS(AF11-AD11)&gt;25,"&gt; 25%","ok"))</f>
        <v>N/A</v>
      </c>
      <c r="CH11" s="83"/>
      <c r="CI11" s="83" t="str">
        <f>IF(OR(ISBLANK(AF11),ISBLANK(AH11)),"N/A",IF(ABS(AH11-AF11)&gt;25,"&gt; 25%","ok"))</f>
        <v>N/A</v>
      </c>
      <c r="CJ11" s="83"/>
      <c r="CK11" s="83" t="str">
        <f>IF(OR(ISBLANK(AH11),ISBLANK(AJ11)),"N/A",IF(ABS(AJ11-AH11)&gt;25,"&gt; 25%","ok"))</f>
        <v>ok</v>
      </c>
      <c r="CL11" s="83"/>
      <c r="CM11" s="83" t="str">
        <f>IF(OR(ISBLANK(AJ11),ISBLANK(AL11)),"N/A",IF(ABS(AL11-AJ11)&gt;25,"&gt; 25%","ok"))</f>
        <v>ok</v>
      </c>
      <c r="CN11" s="83"/>
      <c r="CO11" s="83" t="str">
        <f>IF(OR(ISBLANK(AL11),ISBLANK(AN11)),"N/A",IF(ABS(AN11-AL11)&gt;25,"&gt; 25%","ok"))</f>
        <v>ok</v>
      </c>
      <c r="CP11" s="83"/>
      <c r="CQ11" s="83" t="str">
        <f>IF(OR(ISBLANK(AN11),ISBLANK(AP11)),"N/A",IF(ABS(AP11-AN11)&gt;25,"&gt; 25%","ok"))</f>
        <v>ok</v>
      </c>
      <c r="CR11" s="83"/>
      <c r="CS11" s="83" t="str">
        <f>IF(OR(ISBLANK(AP11),ISBLANK(AR11)),"N/A",IF(ABS(AR11-AP11)&gt;25,"&gt; 25%","ok"))</f>
        <v>ok</v>
      </c>
      <c r="CT11" s="83"/>
      <c r="CU11" s="83" t="str">
        <f>IF(OR(ISBLANK(AR11),ISBLANK(AT11)),"N/A",IF(ABS(AT11-AR11)&gt;25,"&gt; 25%","ok"))</f>
        <v>ok</v>
      </c>
      <c r="CV11" s="83"/>
      <c r="CW11" s="83" t="str">
        <f>IF(OR(ISBLANK(AT11),ISBLANK(AV11)),"N/A",IF(ABS(AV11-AT11)&gt;25,"&gt; 25%","ok"))</f>
        <v>ok</v>
      </c>
      <c r="CX11" s="83"/>
      <c r="CY11" s="83" t="str">
        <f>IF(OR(ISBLANK(AV11),ISBLANK(AX11)),"N/A",IF(ABS(AX11-AV11)&gt;25,"&gt; 25%","ok"))</f>
        <v>ok</v>
      </c>
      <c r="CZ11" s="83"/>
      <c r="DA11" s="83" t="str">
        <f>IF(OR(ISBLANK(AX11),ISBLANK(AZ11)),"N/A",IF(ABS(AZ11-AX11)&gt;25,"&gt; 25%","ok"))</f>
        <v>ok</v>
      </c>
      <c r="DB11" s="95"/>
    </row>
    <row r="12" spans="1:120" ht="36" customHeight="1" x14ac:dyDescent="0.2">
      <c r="B12" s="72">
        <v>298</v>
      </c>
      <c r="C12" s="99">
        <v>5</v>
      </c>
      <c r="D12" s="100" t="s">
        <v>718</v>
      </c>
      <c r="E12" s="99" t="s">
        <v>643</v>
      </c>
      <c r="F12" s="101"/>
      <c r="G12" s="102"/>
      <c r="H12" s="101"/>
      <c r="I12" s="102"/>
      <c r="J12" s="101"/>
      <c r="K12" s="102"/>
      <c r="L12" s="101"/>
      <c r="M12" s="102"/>
      <c r="N12" s="101"/>
      <c r="O12" s="102"/>
      <c r="P12" s="101"/>
      <c r="Q12" s="102"/>
      <c r="R12" s="101"/>
      <c r="S12" s="102"/>
      <c r="T12" s="101"/>
      <c r="U12" s="102"/>
      <c r="V12" s="101"/>
      <c r="W12" s="102"/>
      <c r="X12" s="101"/>
      <c r="Y12" s="102"/>
      <c r="Z12" s="101"/>
      <c r="AA12" s="102"/>
      <c r="AB12" s="101"/>
      <c r="AC12" s="102"/>
      <c r="AD12" s="101"/>
      <c r="AE12" s="102"/>
      <c r="AF12" s="101"/>
      <c r="AG12" s="102"/>
      <c r="AH12" s="101">
        <v>20.540000915527344</v>
      </c>
      <c r="AI12" s="102"/>
      <c r="AJ12" s="101">
        <v>20.200000762939453</v>
      </c>
      <c r="AK12" s="102"/>
      <c r="AL12" s="101">
        <v>19.469999313354492</v>
      </c>
      <c r="AM12" s="102"/>
      <c r="AN12" s="101">
        <v>20.850000381469727</v>
      </c>
      <c r="AO12" s="102"/>
      <c r="AP12" s="101">
        <v>18.930000305175781</v>
      </c>
      <c r="AQ12" s="102"/>
      <c r="AR12" s="101">
        <v>18.700000762939453</v>
      </c>
      <c r="AS12" s="102"/>
      <c r="AT12" s="103">
        <v>26.400000000000006</v>
      </c>
      <c r="AU12" s="104"/>
      <c r="AV12" s="103">
        <v>18.550000000000011</v>
      </c>
      <c r="AW12" s="104"/>
      <c r="AX12" s="103">
        <v>15.75</v>
      </c>
      <c r="AY12" s="104"/>
      <c r="AZ12" s="103">
        <v>18.3</v>
      </c>
      <c r="BA12" s="102"/>
      <c r="BD12" s="105">
        <v>5</v>
      </c>
      <c r="BE12" s="106" t="s">
        <v>719</v>
      </c>
      <c r="BF12" s="105" t="s">
        <v>643</v>
      </c>
      <c r="BG12" s="105" t="s">
        <v>320</v>
      </c>
      <c r="BH12" s="107"/>
      <c r="BI12" s="83" t="str">
        <f>IF(OR(ISBLANK(F12),ISBLANK(H12)),"N/A",IF(ABS(H12-F12)&gt;100,"&gt; 100%","ok"))</f>
        <v>N/A</v>
      </c>
      <c r="BJ12" s="107"/>
      <c r="BK12" s="108" t="str">
        <f>IF(OR(ISBLANK(H12),ISBLANK(J12)),"N/A",IF(ABS(J12-H12)&gt;25,"&gt; 25%","ok"))</f>
        <v>N/A</v>
      </c>
      <c r="BL12" s="108"/>
      <c r="BM12" s="108" t="str">
        <f>IF(OR(ISBLANK(J12),ISBLANK(L12)),"N/A",IF(ABS(L12-J12)&gt;25,"&gt; 25%","ok"))</f>
        <v>N/A</v>
      </c>
      <c r="BN12" s="108"/>
      <c r="BO12" s="108" t="str">
        <f>IF(OR(ISBLANK(L12),ISBLANK(N12)),"N/A",IF(ABS(N12-L12)&gt;25,"&gt; 25%","ok"))</f>
        <v>N/A</v>
      </c>
      <c r="BP12" s="108"/>
      <c r="BQ12" s="108" t="str">
        <f>IF(OR(ISBLANK(N12),ISBLANK(P12)),"N/A",IF(ABS(P12-N12)&gt;25,"&gt; 25%","ok"))</f>
        <v>N/A</v>
      </c>
      <c r="BR12" s="108"/>
      <c r="BS12" s="108" t="str">
        <f>IF(OR(ISBLANK(P12),ISBLANK(R12)),"N/A",IF(ABS(R12-P12)&gt;25,"&gt; 25%","ok"))</f>
        <v>N/A</v>
      </c>
      <c r="BT12" s="108"/>
      <c r="BU12" s="108" t="str">
        <f>IF(OR(ISBLANK(R12),ISBLANK(T12)),"N/A",IF(ABS(T12-R12)&gt;25,"&gt; 25%","ok"))</f>
        <v>N/A</v>
      </c>
      <c r="BV12" s="108"/>
      <c r="BW12" s="108" t="str">
        <f>IF(OR(ISBLANK(T12),ISBLANK(V12)),"N/A",IF(ABS(V12-T12)&gt;25,"&gt; 25%","ok"))</f>
        <v>N/A</v>
      </c>
      <c r="BX12" s="108"/>
      <c r="BY12" s="108" t="str">
        <f>IF(OR(ISBLANK(V12),ISBLANK(X12)),"N/A",IF(ABS(X12-V12)&gt;25,"&gt; 25%","ok"))</f>
        <v>N/A</v>
      </c>
      <c r="BZ12" s="108"/>
      <c r="CA12" s="108" t="str">
        <f>IF(OR(ISBLANK(X12),ISBLANK(Z12)),"N/A",IF(ABS(Z12-X12)&gt;25,"&gt; 25%","ok"))</f>
        <v>N/A</v>
      </c>
      <c r="CB12" s="108"/>
      <c r="CC12" s="108" t="str">
        <f>IF(OR(ISBLANK(Z12),ISBLANK(AB12)),"N/A",IF(ABS(AB12-Z12)&gt;25,"&gt; 25%","ok"))</f>
        <v>N/A</v>
      </c>
      <c r="CD12" s="108"/>
      <c r="CE12" s="108" t="str">
        <f>IF(OR(ISBLANK(AB12),ISBLANK(AD12)),"N/A",IF(ABS(AD12-AB12)&gt;25,"&gt; 25%","ok"))</f>
        <v>N/A</v>
      </c>
      <c r="CF12" s="108"/>
      <c r="CG12" s="108" t="str">
        <f>IF(OR(ISBLANK(AD12),ISBLANK(AF12)),"N/A",IF(ABS(AF12-AD12)&gt;25,"&gt; 25%","ok"))</f>
        <v>N/A</v>
      </c>
      <c r="CH12" s="108"/>
      <c r="CI12" s="108" t="str">
        <f>IF(OR(ISBLANK(AF12),ISBLANK(AH12)),"N/A",IF(ABS(AH12-AF12)&gt;25,"&gt; 25%","ok"))</f>
        <v>N/A</v>
      </c>
      <c r="CJ12" s="108"/>
      <c r="CK12" s="108" t="str">
        <f>IF(OR(ISBLANK(AH12),ISBLANK(AJ12)),"N/A",IF(ABS(AJ12-AH12)&gt;25,"&gt; 25%","ok"))</f>
        <v>ok</v>
      </c>
      <c r="CL12" s="108"/>
      <c r="CM12" s="108" t="str">
        <f>IF(OR(ISBLANK(AJ12),ISBLANK(AL12)),"N/A",IF(ABS(AL12-AJ12)&gt;25,"&gt; 25%","ok"))</f>
        <v>ok</v>
      </c>
      <c r="CN12" s="108"/>
      <c r="CO12" s="108" t="str">
        <f>IF(OR(ISBLANK(AL12),ISBLANK(AN12)),"N/A",IF(ABS(AN12-AL12)&gt;25,"&gt; 25%","ok"))</f>
        <v>ok</v>
      </c>
      <c r="CP12" s="108"/>
      <c r="CQ12" s="108" t="str">
        <f>IF(OR(ISBLANK(AN12),ISBLANK(AP12)),"N/A",IF(ABS(AP12-AN12)&gt;25,"&gt; 25%","ok"))</f>
        <v>ok</v>
      </c>
      <c r="CR12" s="108"/>
      <c r="CS12" s="108" t="str">
        <f>IF(OR(ISBLANK(AP12),ISBLANK(AR12)),"N/A",IF(ABS(AR12-AP12)&gt;25,"&gt; 25%","ok"))</f>
        <v>ok</v>
      </c>
      <c r="CT12" s="108"/>
      <c r="CU12" s="108" t="str">
        <f>IF(OR(ISBLANK(AR12),ISBLANK(AT12)),"N/A",IF(ABS(AT12-AR12)&gt;25,"&gt; 25%","ok"))</f>
        <v>ok</v>
      </c>
      <c r="CV12" s="108"/>
      <c r="CW12" s="108" t="str">
        <f>IF(OR(ISBLANK(AT12),ISBLANK(AV12)),"N/A",IF(ABS(AV12-AT12)&gt;25,"&gt; 25%","ok"))</f>
        <v>ok</v>
      </c>
      <c r="CX12" s="108"/>
      <c r="CY12" s="108" t="str">
        <f>IF(OR(ISBLANK(AV12),ISBLANK(AX12)),"N/A",IF(ABS(AX12-AV12)&gt;25,"&gt; 25%","ok"))</f>
        <v>ok</v>
      </c>
      <c r="CZ12" s="108"/>
      <c r="DA12" s="108" t="str">
        <f>IF(OR(ISBLANK(AX12),ISBLANK(AZ12)),"N/A",IF(ABS(AZ12-AX12)&gt;25,"&gt; 25%","ok"))</f>
        <v>ok</v>
      </c>
      <c r="DB12" s="107"/>
    </row>
    <row r="13" spans="1:120" ht="5.25" customHeight="1" x14ac:dyDescent="0.2">
      <c r="C13" s="109"/>
      <c r="D13" s="110"/>
      <c r="E13" s="111"/>
      <c r="F13" s="110"/>
      <c r="G13" s="110"/>
      <c r="H13" s="110"/>
      <c r="I13" s="22"/>
      <c r="J13" s="22"/>
      <c r="K13" s="22"/>
      <c r="L13" s="22"/>
      <c r="M13" s="22"/>
      <c r="N13" s="22"/>
      <c r="O13" s="22"/>
      <c r="P13" s="112"/>
      <c r="Q13" s="22"/>
      <c r="R13" s="112"/>
      <c r="S13" s="22"/>
      <c r="T13" s="112"/>
      <c r="U13" s="22"/>
      <c r="V13" s="112"/>
      <c r="W13" s="22"/>
      <c r="X13" s="110"/>
      <c r="Y13" s="22"/>
      <c r="Z13" s="110"/>
      <c r="AA13" s="22"/>
      <c r="AB13" s="110"/>
      <c r="AC13" s="22"/>
      <c r="AD13" s="110"/>
      <c r="AE13" s="22"/>
      <c r="AF13" s="110"/>
      <c r="AG13" s="22"/>
      <c r="AH13" s="110"/>
      <c r="AI13" s="22"/>
      <c r="AJ13" s="112"/>
      <c r="AK13" s="22"/>
      <c r="AL13" s="110"/>
      <c r="AM13" s="22"/>
      <c r="AN13" s="110"/>
    </row>
    <row r="14" spans="1:120" x14ac:dyDescent="0.2">
      <c r="C14" s="113" t="s">
        <v>349</v>
      </c>
      <c r="D14" s="114"/>
      <c r="E14" s="115"/>
      <c r="F14" s="113"/>
      <c r="G14" s="113"/>
      <c r="AT14" s="116"/>
      <c r="AU14" s="116"/>
      <c r="AV14" s="116"/>
      <c r="AW14" s="116"/>
      <c r="AX14" s="116"/>
      <c r="AY14" s="116"/>
      <c r="AZ14" s="116"/>
      <c r="BA14" s="116"/>
      <c r="BD14" s="65" t="s">
        <v>647</v>
      </c>
    </row>
    <row r="15" spans="1:120" ht="14.1" customHeight="1" x14ac:dyDescent="0.2">
      <c r="A15" s="24"/>
      <c r="B15" s="24"/>
      <c r="C15" s="117" t="s">
        <v>351</v>
      </c>
      <c r="D15" s="1117" t="s">
        <v>693</v>
      </c>
      <c r="E15" s="1117"/>
      <c r="F15" s="1117"/>
      <c r="G15" s="1117"/>
      <c r="H15" s="1117"/>
      <c r="I15" s="1117"/>
      <c r="J15" s="1117"/>
      <c r="K15" s="1117"/>
      <c r="L15" s="1117"/>
      <c r="M15" s="1117"/>
      <c r="N15" s="1117"/>
      <c r="O15" s="1117"/>
      <c r="P15" s="1117"/>
      <c r="Q15" s="1117"/>
      <c r="R15" s="1117"/>
      <c r="S15" s="1117"/>
      <c r="T15" s="1117"/>
      <c r="U15" s="1117"/>
      <c r="V15" s="1117"/>
      <c r="W15" s="1117"/>
      <c r="X15" s="1117"/>
      <c r="Y15" s="1117"/>
      <c r="Z15" s="1117"/>
      <c r="AA15" s="1117"/>
      <c r="AB15" s="1117"/>
      <c r="AC15" s="1117"/>
      <c r="AD15" s="1117"/>
      <c r="AE15" s="1117"/>
      <c r="AF15" s="1117"/>
      <c r="AG15" s="1117"/>
      <c r="AH15" s="1117"/>
      <c r="AI15" s="1117"/>
      <c r="AJ15" s="1117"/>
      <c r="AK15" s="1117"/>
      <c r="AL15" s="1117"/>
      <c r="AM15" s="1117"/>
      <c r="AN15" s="1117"/>
      <c r="AO15" s="1117"/>
      <c r="AP15" s="1117"/>
      <c r="AQ15" s="1117"/>
      <c r="AR15" s="1117"/>
      <c r="AS15" s="1117"/>
      <c r="AT15" s="1117"/>
      <c r="AU15" s="1117"/>
      <c r="AV15" s="1117"/>
      <c r="AW15" s="1117"/>
      <c r="AX15" s="1117"/>
      <c r="AY15" s="1117"/>
      <c r="AZ15" s="1117"/>
      <c r="BA15" s="1117"/>
      <c r="BB15" s="1117"/>
      <c r="BC15" s="118"/>
      <c r="BD15" s="66" t="s">
        <v>310</v>
      </c>
      <c r="BE15" s="66" t="s">
        <v>311</v>
      </c>
      <c r="BF15" s="66" t="s">
        <v>312</v>
      </c>
      <c r="BG15" s="67">
        <v>1990</v>
      </c>
      <c r="BH15" s="68"/>
      <c r="BI15" s="67">
        <v>1995</v>
      </c>
      <c r="BJ15" s="68"/>
      <c r="BK15" s="67">
        <v>1996</v>
      </c>
      <c r="BL15" s="68"/>
      <c r="BM15" s="67">
        <v>1997</v>
      </c>
      <c r="BN15" s="68"/>
      <c r="BO15" s="67">
        <v>1998</v>
      </c>
      <c r="BP15" s="68"/>
      <c r="BQ15" s="67">
        <v>1999</v>
      </c>
      <c r="BR15" s="68"/>
      <c r="BS15" s="67">
        <v>2000</v>
      </c>
      <c r="BT15" s="68"/>
      <c r="BU15" s="67">
        <v>2001</v>
      </c>
      <c r="BV15" s="68"/>
      <c r="BW15" s="67">
        <v>2002</v>
      </c>
      <c r="BX15" s="68"/>
      <c r="BY15" s="67">
        <v>2003</v>
      </c>
      <c r="BZ15" s="68"/>
      <c r="CA15" s="67">
        <v>2004</v>
      </c>
      <c r="CB15" s="68"/>
      <c r="CC15" s="67">
        <v>2005</v>
      </c>
      <c r="CD15" s="68"/>
      <c r="CE15" s="67">
        <v>2006</v>
      </c>
      <c r="CF15" s="68"/>
      <c r="CG15" s="67">
        <v>2007</v>
      </c>
      <c r="CH15" s="68"/>
      <c r="CI15" s="67">
        <v>2008</v>
      </c>
      <c r="CJ15" s="68"/>
      <c r="CK15" s="67">
        <v>2009</v>
      </c>
      <c r="CL15" s="68"/>
      <c r="CM15" s="67">
        <v>2010</v>
      </c>
      <c r="CN15" s="68"/>
      <c r="CO15" s="67">
        <v>2011</v>
      </c>
      <c r="CP15" s="71"/>
      <c r="CQ15" s="67">
        <v>2012</v>
      </c>
      <c r="CR15" s="68"/>
      <c r="CS15" s="67">
        <v>2013</v>
      </c>
      <c r="CT15" s="68"/>
      <c r="CU15" s="67">
        <v>2014</v>
      </c>
      <c r="CV15" s="71"/>
      <c r="CW15" s="67">
        <v>2015</v>
      </c>
      <c r="CX15" s="68"/>
      <c r="CY15" s="67">
        <v>2016</v>
      </c>
      <c r="CZ15" s="71"/>
      <c r="DA15" s="67">
        <v>2017</v>
      </c>
      <c r="DB15" s="119"/>
      <c r="DC15" s="120"/>
      <c r="DD15" s="120"/>
      <c r="DE15" s="120"/>
      <c r="DF15" s="120"/>
      <c r="DG15" s="120"/>
      <c r="DH15" s="120"/>
      <c r="DI15" s="120"/>
      <c r="DJ15" s="120"/>
      <c r="DK15" s="120"/>
      <c r="DL15" s="120"/>
      <c r="DM15" s="120"/>
      <c r="DN15" s="120"/>
      <c r="DO15" s="120"/>
      <c r="DP15" s="120"/>
    </row>
    <row r="16" spans="1:120" ht="12.6" customHeight="1" x14ac:dyDescent="0.2">
      <c r="A16" s="24"/>
      <c r="B16" s="24"/>
      <c r="C16" s="117" t="s">
        <v>351</v>
      </c>
      <c r="D16" s="1118" t="s">
        <v>361</v>
      </c>
      <c r="E16" s="1118"/>
      <c r="F16" s="1118"/>
      <c r="G16" s="1118"/>
      <c r="H16" s="1118"/>
      <c r="I16" s="1118"/>
      <c r="J16" s="1118"/>
      <c r="K16" s="1118"/>
      <c r="L16" s="1118"/>
      <c r="M16" s="1118"/>
      <c r="N16" s="1118"/>
      <c r="O16" s="1118"/>
      <c r="P16" s="1118"/>
      <c r="Q16" s="1118"/>
      <c r="R16" s="1118"/>
      <c r="S16" s="1118"/>
      <c r="T16" s="1118"/>
      <c r="U16" s="1118"/>
      <c r="V16" s="1118"/>
      <c r="W16" s="1118"/>
      <c r="X16" s="1118"/>
      <c r="Y16" s="1118"/>
      <c r="Z16" s="1118"/>
      <c r="AA16" s="1118"/>
      <c r="AB16" s="1118"/>
      <c r="AC16" s="1118"/>
      <c r="AD16" s="1118"/>
      <c r="AE16" s="1118"/>
      <c r="AF16" s="1118"/>
      <c r="AG16" s="1118"/>
      <c r="AH16" s="1118"/>
      <c r="AI16" s="1118"/>
      <c r="AJ16" s="1118"/>
      <c r="AK16" s="1118"/>
      <c r="AL16" s="1118"/>
      <c r="AM16" s="1118"/>
      <c r="AN16" s="1118"/>
      <c r="AO16" s="1118"/>
      <c r="AP16" s="1118"/>
      <c r="AQ16" s="1118"/>
      <c r="AR16" s="1118"/>
      <c r="AS16" s="1118"/>
      <c r="AT16" s="1118"/>
      <c r="AU16" s="1118"/>
      <c r="AV16" s="1118"/>
      <c r="AW16" s="1118"/>
      <c r="AX16" s="1118"/>
      <c r="AY16" s="1118"/>
      <c r="AZ16" s="1118"/>
      <c r="BA16" s="1118"/>
      <c r="BB16" s="1118"/>
      <c r="BC16" s="118"/>
      <c r="BD16" s="79">
        <v>1</v>
      </c>
      <c r="BE16" s="80" t="s">
        <v>713</v>
      </c>
      <c r="BF16" s="81" t="s">
        <v>643</v>
      </c>
      <c r="BG16" s="81">
        <f>F8</f>
        <v>0</v>
      </c>
      <c r="BH16" s="81"/>
      <c r="BI16" s="81">
        <f>H8</f>
        <v>0</v>
      </c>
      <c r="BJ16" s="81"/>
      <c r="BK16" s="81">
        <f>J8</f>
        <v>0</v>
      </c>
      <c r="BL16" s="81"/>
      <c r="BM16" s="81">
        <f>L8</f>
        <v>0</v>
      </c>
      <c r="BN16" s="81"/>
      <c r="BO16" s="81">
        <f>N8</f>
        <v>0</v>
      </c>
      <c r="BP16" s="81"/>
      <c r="BQ16" s="81">
        <f>P8</f>
        <v>0</v>
      </c>
      <c r="BR16" s="81"/>
      <c r="BS16" s="81">
        <f>R8</f>
        <v>0</v>
      </c>
      <c r="BT16" s="81"/>
      <c r="BU16" s="81">
        <f>T8</f>
        <v>0</v>
      </c>
      <c r="BV16" s="81"/>
      <c r="BW16" s="81">
        <f>V8</f>
        <v>0</v>
      </c>
      <c r="BX16" s="81"/>
      <c r="BY16" s="81">
        <f>X8</f>
        <v>0</v>
      </c>
      <c r="BZ16" s="81"/>
      <c r="CA16" s="81">
        <f>Z8</f>
        <v>0</v>
      </c>
      <c r="CB16" s="81"/>
      <c r="CC16" s="81">
        <f>AB8</f>
        <v>0</v>
      </c>
      <c r="CD16" s="81"/>
      <c r="CE16" s="81">
        <f>AD8</f>
        <v>0</v>
      </c>
      <c r="CF16" s="81"/>
      <c r="CG16" s="81">
        <f>AF8</f>
        <v>0</v>
      </c>
      <c r="CH16" s="81"/>
      <c r="CI16" s="81">
        <f>AH8</f>
        <v>24.899999618530273</v>
      </c>
      <c r="CJ16" s="81"/>
      <c r="CK16" s="81">
        <f>AJ8</f>
        <v>25.170000076293945</v>
      </c>
      <c r="CL16" s="81"/>
      <c r="CM16" s="81">
        <f>AL8</f>
        <v>24.139999389648438</v>
      </c>
      <c r="CN16" s="81"/>
      <c r="CO16" s="81">
        <f>AN8</f>
        <v>25.559999465942383</v>
      </c>
      <c r="CP16" s="81"/>
      <c r="CQ16" s="81">
        <f>AP8</f>
        <v>24.540000915527344</v>
      </c>
      <c r="CR16" s="82"/>
      <c r="CS16" s="81">
        <f>AR8</f>
        <v>26.590000152587891</v>
      </c>
      <c r="CT16" s="81"/>
      <c r="CU16" s="81">
        <f>AT8</f>
        <v>26.585895763247098</v>
      </c>
      <c r="CV16" s="81"/>
      <c r="CW16" s="81">
        <f>AV8</f>
        <v>21.120839463836781</v>
      </c>
      <c r="CX16" s="81"/>
      <c r="CY16" s="81">
        <f>AX8</f>
        <v>21.259807737063667</v>
      </c>
      <c r="CZ16" s="81"/>
      <c r="DA16" s="81">
        <f>AZ8</f>
        <v>23.29</v>
      </c>
      <c r="DB16" s="82"/>
      <c r="DC16" s="120"/>
      <c r="DD16" s="120"/>
      <c r="DE16" s="120"/>
      <c r="DF16" s="120"/>
      <c r="DG16" s="120"/>
      <c r="DH16" s="120"/>
      <c r="DI16" s="120"/>
      <c r="DJ16" s="120"/>
      <c r="DK16" s="120"/>
      <c r="DL16" s="120"/>
      <c r="DM16" s="120"/>
      <c r="DN16" s="120"/>
      <c r="DO16" s="120"/>
      <c r="DP16" s="120"/>
    </row>
    <row r="17" spans="1:120" ht="5.45" customHeight="1" x14ac:dyDescent="0.2">
      <c r="A17" s="24"/>
      <c r="B17" s="24"/>
      <c r="C17" s="117"/>
      <c r="D17" s="1119"/>
      <c r="E17" s="1117"/>
      <c r="F17" s="1117"/>
      <c r="G17" s="1117"/>
      <c r="H17" s="1117"/>
      <c r="I17" s="1117"/>
      <c r="J17" s="1117"/>
      <c r="K17" s="1117"/>
      <c r="L17" s="1117"/>
      <c r="M17" s="1117"/>
      <c r="N17" s="1117"/>
      <c r="O17" s="1117"/>
      <c r="P17" s="1117"/>
      <c r="Q17" s="1117"/>
      <c r="R17" s="1117"/>
      <c r="S17" s="1117"/>
      <c r="T17" s="1117"/>
      <c r="U17" s="1117"/>
      <c r="V17" s="1117"/>
      <c r="W17" s="1117"/>
      <c r="X17" s="1117"/>
      <c r="Y17" s="1117"/>
      <c r="Z17" s="1117"/>
      <c r="AA17" s="1117"/>
      <c r="AB17" s="1117"/>
      <c r="AC17" s="1117"/>
      <c r="AD17" s="1117"/>
      <c r="AE17" s="1117"/>
      <c r="AF17" s="1117"/>
      <c r="AG17" s="1117"/>
      <c r="AH17" s="1117"/>
      <c r="AI17" s="1117"/>
      <c r="AJ17" s="1117"/>
      <c r="AK17" s="1117"/>
      <c r="AL17" s="1117"/>
      <c r="AM17" s="1117"/>
      <c r="AN17" s="1117"/>
      <c r="AO17" s="1117"/>
      <c r="AP17" s="1117"/>
      <c r="AQ17" s="1117"/>
      <c r="AR17" s="1117"/>
      <c r="AS17" s="1117"/>
      <c r="AT17" s="1117"/>
      <c r="AU17" s="1117"/>
      <c r="AV17" s="1117"/>
      <c r="AW17" s="1117"/>
      <c r="AX17" s="1117"/>
      <c r="AY17" s="1117"/>
      <c r="AZ17" s="1117"/>
      <c r="BA17" s="1117"/>
      <c r="BB17" s="1117"/>
      <c r="BC17" s="118"/>
      <c r="BD17" s="88">
        <v>2</v>
      </c>
      <c r="BE17" s="89" t="s">
        <v>714</v>
      </c>
      <c r="BF17" s="81" t="s">
        <v>643</v>
      </c>
      <c r="BG17" s="81">
        <f>F9</f>
        <v>0</v>
      </c>
      <c r="BH17" s="81"/>
      <c r="BI17" s="81">
        <f>H9</f>
        <v>0</v>
      </c>
      <c r="BJ17" s="81"/>
      <c r="BK17" s="81">
        <f>J9</f>
        <v>0</v>
      </c>
      <c r="BL17" s="81"/>
      <c r="BM17" s="81">
        <f>L9</f>
        <v>0</v>
      </c>
      <c r="BN17" s="81"/>
      <c r="BO17" s="81">
        <f>N9</f>
        <v>0</v>
      </c>
      <c r="BP17" s="81"/>
      <c r="BQ17" s="81">
        <f>P9</f>
        <v>0</v>
      </c>
      <c r="BR17" s="81"/>
      <c r="BS17" s="81">
        <f>R9</f>
        <v>0</v>
      </c>
      <c r="BT17" s="81"/>
      <c r="BU17" s="81">
        <f>T9</f>
        <v>0</v>
      </c>
      <c r="BV17" s="81"/>
      <c r="BW17" s="81">
        <f>V9</f>
        <v>0</v>
      </c>
      <c r="BX17" s="81"/>
      <c r="BY17" s="81">
        <f>X9</f>
        <v>0</v>
      </c>
      <c r="BZ17" s="81"/>
      <c r="CA17" s="81">
        <f>Z9</f>
        <v>0</v>
      </c>
      <c r="CB17" s="81"/>
      <c r="CC17" s="81">
        <f>AB9</f>
        <v>0</v>
      </c>
      <c r="CD17" s="81"/>
      <c r="CE17" s="81">
        <f>AD9</f>
        <v>0</v>
      </c>
      <c r="CF17" s="81"/>
      <c r="CG17" s="81">
        <f>AF9</f>
        <v>0</v>
      </c>
      <c r="CH17" s="81"/>
      <c r="CI17" s="81">
        <f>AH9</f>
        <v>8.2600002288818359</v>
      </c>
      <c r="CJ17" s="81"/>
      <c r="CK17" s="81">
        <f>AJ9</f>
        <v>8.2600002288818359</v>
      </c>
      <c r="CL17" s="81"/>
      <c r="CM17" s="81">
        <f>AL9</f>
        <v>8.2600002288818359</v>
      </c>
      <c r="CN17" s="81"/>
      <c r="CO17" s="81">
        <f>AN9</f>
        <v>8.2600002288818359</v>
      </c>
      <c r="CP17" s="81"/>
      <c r="CQ17" s="81">
        <f>AP9</f>
        <v>8.2600002288818359</v>
      </c>
      <c r="CR17" s="82"/>
      <c r="CS17" s="81">
        <f>AR9</f>
        <v>8.2600002288818359</v>
      </c>
      <c r="CT17" s="81"/>
      <c r="CU17" s="81">
        <f>AT9</f>
        <v>2.1</v>
      </c>
      <c r="CV17" s="81"/>
      <c r="CW17" s="81">
        <f>AV9</f>
        <v>4.5999999999999996</v>
      </c>
      <c r="CX17" s="81"/>
      <c r="CY17" s="81">
        <f>AX9</f>
        <v>7.65</v>
      </c>
      <c r="CZ17" s="81"/>
      <c r="DA17" s="81">
        <f>AZ9</f>
        <v>7.56</v>
      </c>
      <c r="DB17" s="82"/>
      <c r="DC17" s="120"/>
      <c r="DD17" s="120"/>
      <c r="DE17" s="120"/>
      <c r="DF17" s="120"/>
      <c r="DG17" s="120"/>
      <c r="DH17" s="120"/>
      <c r="DI17" s="120"/>
      <c r="DJ17" s="120"/>
      <c r="DK17" s="120"/>
      <c r="DL17" s="120"/>
      <c r="DM17" s="120"/>
      <c r="DN17" s="120"/>
      <c r="DO17" s="120"/>
      <c r="DP17" s="120"/>
    </row>
    <row r="18" spans="1:120" s="124" customFormat="1" ht="16.5" customHeight="1" x14ac:dyDescent="0.2">
      <c r="A18" s="13"/>
      <c r="B18" s="2"/>
      <c r="C18" s="121"/>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3"/>
      <c r="AU18" s="123"/>
      <c r="AV18" s="123"/>
      <c r="AW18" s="123"/>
      <c r="AX18" s="123"/>
      <c r="AY18" s="123"/>
      <c r="AZ18" s="123"/>
      <c r="BA18" s="123">
        <f t="shared" ref="BA18" si="0">100-BA14</f>
        <v>100</v>
      </c>
      <c r="BB18" s="122"/>
      <c r="BD18" s="125" t="s">
        <v>358</v>
      </c>
      <c r="BE18" s="126" t="s">
        <v>720</v>
      </c>
      <c r="BF18" s="81"/>
      <c r="BG18" s="81" t="str">
        <f>IF(OR(ISBLANK(F8),ISBLANK(F9)),"N/A",IF(BG16&gt;=BG17,"ok","&lt;&gt;"))</f>
        <v>N/A</v>
      </c>
      <c r="BH18" s="81"/>
      <c r="BI18" s="81" t="str">
        <f>IF(OR(ISBLANK(H8),ISBLANK(H9)),"N/A",IF(BI16&gt;=BI17,"ok","&lt;&gt;"))</f>
        <v>N/A</v>
      </c>
      <c r="BJ18" s="81"/>
      <c r="BK18" s="81" t="str">
        <f>IF(OR(ISBLANK(J8),ISBLANK(J9)),"N/A",IF(BK16&gt;=BK17,"ok","&lt;&gt;"))</f>
        <v>N/A</v>
      </c>
      <c r="BL18" s="81"/>
      <c r="BM18" s="81" t="str">
        <f>IF(OR(ISBLANK(L8),ISBLANK(L9)),"N/A",IF(BM16&gt;=BM17,"ok","&lt;&gt;"))</f>
        <v>N/A</v>
      </c>
      <c r="BN18" s="81"/>
      <c r="BO18" s="81" t="str">
        <f>IF(OR(ISBLANK(N8),ISBLANK(N9)),"N/A",IF(BO16&gt;=BO17,"ok","&lt;&gt;"))</f>
        <v>N/A</v>
      </c>
      <c r="BP18" s="81"/>
      <c r="BQ18" s="81" t="str">
        <f>IF(OR(ISBLANK(P8),ISBLANK(P9)),"N/A",IF(BQ16&gt;=BQ17,"ok","&lt;&gt;"))</f>
        <v>N/A</v>
      </c>
      <c r="BR18" s="81"/>
      <c r="BS18" s="81" t="str">
        <f>IF(OR(ISBLANK(R8),ISBLANK(R9)),"N/A",IF(BS16&gt;=BS17,"ok","&lt;&gt;"))</f>
        <v>N/A</v>
      </c>
      <c r="BT18" s="81"/>
      <c r="BU18" s="81" t="str">
        <f>IF(OR(ISBLANK(T8),ISBLANK(T9)),"N/A",IF(BU16&gt;=BU17,"ok","&lt;&gt;"))</f>
        <v>N/A</v>
      </c>
      <c r="BV18" s="81"/>
      <c r="BW18" s="81" t="str">
        <f>IF(OR(ISBLANK(V8),ISBLANK(V9)),"N/A",IF(BW16&gt;=BW17,"ok","&lt;&gt;"))</f>
        <v>N/A</v>
      </c>
      <c r="BX18" s="81"/>
      <c r="BY18" s="81" t="str">
        <f>IF(OR(ISBLANK(X8),ISBLANK(X9)),"N/A",IF(BY16&gt;=BY17,"ok","&lt;&gt;"))</f>
        <v>N/A</v>
      </c>
      <c r="BZ18" s="81"/>
      <c r="CA18" s="81" t="str">
        <f>IF(OR(ISBLANK(Z8),ISBLANK(Z9)),"N/A",IF(CA16&gt;=CA17,"ok","&lt;&gt;"))</f>
        <v>N/A</v>
      </c>
      <c r="CB18" s="81"/>
      <c r="CC18" s="81" t="str">
        <f>IF(OR(ISBLANK(AB8),ISBLANK(AB9)),"N/A",IF(CC16&gt;=CC17,"ok","&lt;&gt;"))</f>
        <v>N/A</v>
      </c>
      <c r="CD18" s="81"/>
      <c r="CE18" s="81" t="str">
        <f>IF(OR(ISBLANK(AD8),ISBLANK(AD9)),"N/A",IF(CE16&gt;=CE17,"ok","&lt;&gt;"))</f>
        <v>N/A</v>
      </c>
      <c r="CF18" s="81"/>
      <c r="CG18" s="81" t="str">
        <f>IF(OR(ISBLANK(AF8),ISBLANK(AF9)),"N/A",IF(CG16&gt;=CG17,"ok","&lt;&gt;"))</f>
        <v>N/A</v>
      </c>
      <c r="CH18" s="81"/>
      <c r="CI18" s="81" t="str">
        <f>IF(OR(ISBLANK(AH8),ISBLANK(AH9)),"N/A",IF(CI16&gt;=CI17,"ok","&lt;&gt;"))</f>
        <v>ok</v>
      </c>
      <c r="CJ18" s="81"/>
      <c r="CK18" s="81" t="str">
        <f>IF(OR(ISBLANK(AJ8),ISBLANK(AJ9)),"N/A",IF(CK16&gt;=CK17,"ok","&lt;&gt;"))</f>
        <v>ok</v>
      </c>
      <c r="CL18" s="81"/>
      <c r="CM18" s="81" t="str">
        <f>IF(OR(ISBLANK(AL8),ISBLANK(AL9)),"N/A",IF(CM16&gt;=CM17,"ok","&lt;&gt;"))</f>
        <v>ok</v>
      </c>
      <c r="CN18" s="81"/>
      <c r="CO18" s="81" t="str">
        <f>IF(OR(ISBLANK(AN8),ISBLANK(AN9)),"N/A",IF(CO16&gt;=CO17,"ok","&lt;&gt;"))</f>
        <v>ok</v>
      </c>
      <c r="CP18" s="81"/>
      <c r="CQ18" s="81" t="str">
        <f>IF(OR(ISBLANK(AP8),ISBLANK(AP9)),"N/A",IF(CQ16&gt;=CQ17,"ok","&lt;&gt;"))</f>
        <v>ok</v>
      </c>
      <c r="CR18" s="82"/>
      <c r="CS18" s="81" t="str">
        <f>IF(OR(ISBLANK(AR8),ISBLANK(AR9)),"N/A",IF(CS16&gt;=CS17,"ok","&lt;&gt;"))</f>
        <v>ok</v>
      </c>
      <c r="CT18" s="81"/>
      <c r="CU18" s="81" t="str">
        <f>IF(OR(ISBLANK(AT8),ISBLANK(AT9)),"N/A",IF(CU16&gt;=CU17,"ok","&lt;&gt;"))</f>
        <v>ok</v>
      </c>
      <c r="CV18" s="81"/>
      <c r="CW18" s="81" t="str">
        <f>IF(OR(ISBLANK(AV8),ISBLANK(AV9)),"N/A",IF(CW16&gt;=CW17,"ok","&lt;&gt;"))</f>
        <v>ok</v>
      </c>
      <c r="CX18" s="81"/>
      <c r="CY18" s="81" t="str">
        <f>IF(OR(ISBLANK(AX8),ISBLANK(AX9)),"N/A",IF(CY16&gt;=CY17,"ok","&lt;&gt;"))</f>
        <v>ok</v>
      </c>
      <c r="CZ18" s="81"/>
      <c r="DA18" s="81" t="str">
        <f>IF(OR(ISBLANK(AZ8),ISBLANK(AZ9)),"N/A",IF(DA16&gt;=DA17,"ok","&lt;&gt;"))</f>
        <v>ok</v>
      </c>
      <c r="DB18" s="82"/>
    </row>
    <row r="19" spans="1:120" s="12" customFormat="1" ht="22.5" x14ac:dyDescent="0.25">
      <c r="A19" s="1"/>
      <c r="B19" s="127">
        <v>3</v>
      </c>
      <c r="C19" s="128" t="s">
        <v>379</v>
      </c>
      <c r="D19" s="129"/>
      <c r="E19" s="128"/>
      <c r="F19" s="130"/>
      <c r="G19" s="130"/>
      <c r="H19" s="131"/>
      <c r="I19" s="53"/>
      <c r="J19" s="53"/>
      <c r="K19" s="53"/>
      <c r="L19" s="53"/>
      <c r="M19" s="53"/>
      <c r="N19" s="53"/>
      <c r="O19" s="53"/>
      <c r="P19" s="132"/>
      <c r="Q19" s="53"/>
      <c r="R19" s="132"/>
      <c r="S19" s="53"/>
      <c r="T19" s="132"/>
      <c r="U19" s="53"/>
      <c r="V19" s="132"/>
      <c r="W19" s="53"/>
      <c r="X19" s="131"/>
      <c r="Y19" s="53"/>
      <c r="Z19" s="131"/>
      <c r="AA19" s="53"/>
      <c r="AB19" s="131"/>
      <c r="AC19" s="53"/>
      <c r="AD19" s="131"/>
      <c r="AE19" s="53"/>
      <c r="AF19" s="131"/>
      <c r="AG19" s="133"/>
      <c r="AH19" s="131"/>
      <c r="AI19" s="53"/>
      <c r="AJ19" s="132"/>
      <c r="AK19" s="53"/>
      <c r="AL19" s="131"/>
      <c r="AM19" s="53"/>
      <c r="AN19" s="131"/>
      <c r="AO19" s="53"/>
      <c r="AP19" s="53"/>
      <c r="AQ19" s="53"/>
      <c r="AR19" s="53"/>
      <c r="AS19" s="53"/>
      <c r="AT19" s="54"/>
      <c r="AU19" s="55"/>
      <c r="AV19" s="53"/>
      <c r="AW19" s="53"/>
      <c r="AX19" s="54"/>
      <c r="AY19" s="55"/>
      <c r="AZ19" s="54"/>
      <c r="BA19" s="55"/>
      <c r="BB19" s="56"/>
      <c r="BC19" s="56"/>
      <c r="BD19" s="81">
        <v>3</v>
      </c>
      <c r="BE19" s="93" t="s">
        <v>716</v>
      </c>
      <c r="BF19" s="81" t="s">
        <v>643</v>
      </c>
      <c r="BG19" s="81">
        <f>F10</f>
        <v>0</v>
      </c>
      <c r="BH19" s="81"/>
      <c r="BI19" s="81">
        <f>H10</f>
        <v>0</v>
      </c>
      <c r="BJ19" s="81"/>
      <c r="BK19" s="81">
        <f>J10</f>
        <v>0</v>
      </c>
      <c r="BL19" s="81"/>
      <c r="BM19" s="81">
        <f>L10</f>
        <v>0</v>
      </c>
      <c r="BN19" s="81"/>
      <c r="BO19" s="81">
        <f>N10</f>
        <v>0</v>
      </c>
      <c r="BP19" s="81"/>
      <c r="BQ19" s="81">
        <f>P10</f>
        <v>0</v>
      </c>
      <c r="BR19" s="81"/>
      <c r="BS19" s="81">
        <f>R10</f>
        <v>0</v>
      </c>
      <c r="BT19" s="81"/>
      <c r="BU19" s="81">
        <f>T10</f>
        <v>0</v>
      </c>
      <c r="BV19" s="81"/>
      <c r="BW19" s="81">
        <f>V10</f>
        <v>0</v>
      </c>
      <c r="BX19" s="81"/>
      <c r="BY19" s="81">
        <f>X10</f>
        <v>0</v>
      </c>
      <c r="BZ19" s="81"/>
      <c r="CA19" s="81">
        <f>Z10</f>
        <v>0</v>
      </c>
      <c r="CB19" s="81"/>
      <c r="CC19" s="81">
        <f>AB10</f>
        <v>0</v>
      </c>
      <c r="CD19" s="81"/>
      <c r="CE19" s="81">
        <f>AD10</f>
        <v>0</v>
      </c>
      <c r="CF19" s="81"/>
      <c r="CG19" s="81">
        <f>AF10</f>
        <v>0</v>
      </c>
      <c r="CH19" s="81"/>
      <c r="CI19" s="81">
        <f>AH10</f>
        <v>0</v>
      </c>
      <c r="CJ19" s="81"/>
      <c r="CK19" s="81">
        <f>AJ10</f>
        <v>0</v>
      </c>
      <c r="CL19" s="81"/>
      <c r="CM19" s="81">
        <f>AL10</f>
        <v>0</v>
      </c>
      <c r="CN19" s="81"/>
      <c r="CO19" s="81">
        <f>AN10</f>
        <v>0</v>
      </c>
      <c r="CP19" s="81"/>
      <c r="CQ19" s="81">
        <f>AP10</f>
        <v>0</v>
      </c>
      <c r="CR19" s="82"/>
      <c r="CS19" s="81">
        <f>AR10</f>
        <v>0</v>
      </c>
      <c r="CT19" s="81"/>
      <c r="CU19" s="81">
        <f>AT10</f>
        <v>2.06</v>
      </c>
      <c r="CV19" s="81"/>
      <c r="CW19" s="81">
        <f>AV10</f>
        <v>2.2400000000000002</v>
      </c>
      <c r="CX19" s="81"/>
      <c r="CY19" s="81">
        <f>AX10</f>
        <v>2.57</v>
      </c>
      <c r="CZ19" s="81"/>
      <c r="DA19" s="81">
        <f>AZ10</f>
        <v>2.57</v>
      </c>
      <c r="DB19" s="82"/>
    </row>
    <row r="20" spans="1:120" ht="2.25" customHeight="1" x14ac:dyDescent="0.25">
      <c r="C20" s="134"/>
      <c r="D20" s="135"/>
      <c r="E20" s="136"/>
      <c r="F20" s="137"/>
      <c r="G20" s="137"/>
      <c r="H20" s="16"/>
      <c r="I20" s="20"/>
      <c r="J20" s="20"/>
      <c r="K20" s="20"/>
      <c r="L20" s="20"/>
      <c r="M20" s="20"/>
      <c r="N20" s="20"/>
      <c r="O20" s="20"/>
      <c r="P20" s="21"/>
      <c r="Q20" s="20"/>
      <c r="R20" s="21"/>
      <c r="S20" s="20"/>
      <c r="T20" s="21"/>
      <c r="U20" s="20"/>
      <c r="V20" s="21"/>
      <c r="W20" s="20"/>
      <c r="X20" s="16"/>
      <c r="Y20" s="20"/>
      <c r="Z20" s="16"/>
      <c r="AA20" s="20"/>
      <c r="AB20" s="16"/>
      <c r="AC20" s="20"/>
      <c r="AD20" s="16"/>
      <c r="AE20" s="20"/>
      <c r="AF20" s="16"/>
      <c r="AG20" s="138"/>
      <c r="AH20" s="16"/>
      <c r="AI20" s="20"/>
      <c r="AJ20" s="21"/>
      <c r="AK20" s="20"/>
      <c r="AL20" s="16"/>
      <c r="AM20" s="20"/>
      <c r="AN20" s="16"/>
      <c r="AO20" s="20"/>
      <c r="AP20" s="20"/>
      <c r="AQ20" s="20"/>
      <c r="AR20" s="20"/>
      <c r="AS20" s="20"/>
      <c r="AV20" s="20"/>
      <c r="AW20" s="20"/>
      <c r="BD20" s="88"/>
      <c r="BE20" s="139"/>
      <c r="BF20" s="81"/>
      <c r="BG20" s="81"/>
      <c r="BH20" s="82"/>
      <c r="BI20" s="83"/>
      <c r="BJ20" s="82"/>
      <c r="BK20" s="83"/>
      <c r="BL20" s="82"/>
      <c r="BM20" s="83"/>
      <c r="BN20" s="82"/>
      <c r="BO20" s="83"/>
      <c r="BP20" s="82"/>
      <c r="BQ20" s="83"/>
      <c r="BR20" s="82"/>
      <c r="BS20" s="83"/>
      <c r="BT20" s="82"/>
      <c r="BU20" s="83"/>
      <c r="BV20" s="82"/>
      <c r="BW20" s="81"/>
      <c r="BX20" s="82"/>
      <c r="BY20" s="81"/>
      <c r="BZ20" s="82"/>
      <c r="CA20" s="81"/>
      <c r="CB20" s="82"/>
      <c r="CC20" s="81"/>
      <c r="CD20" s="82"/>
      <c r="CE20" s="81"/>
      <c r="CF20" s="82"/>
      <c r="CG20" s="81"/>
      <c r="CH20" s="82"/>
      <c r="CI20" s="83"/>
      <c r="CJ20" s="82"/>
      <c r="CK20" s="81"/>
      <c r="CL20" s="82"/>
      <c r="CM20" s="81"/>
      <c r="CN20" s="82"/>
      <c r="CO20" s="81"/>
      <c r="CP20" s="82"/>
      <c r="CQ20" s="81"/>
      <c r="CR20" s="82"/>
      <c r="CS20" s="81"/>
      <c r="CT20" s="82"/>
      <c r="CU20" s="81"/>
      <c r="CV20" s="82"/>
      <c r="CW20" s="81"/>
      <c r="CX20" s="82"/>
      <c r="CY20" s="81"/>
      <c r="CZ20" s="82"/>
      <c r="DA20" s="81"/>
      <c r="DB20" s="82"/>
    </row>
    <row r="21" spans="1:120" s="863" customFormat="1" ht="18" customHeight="1" x14ac:dyDescent="0.25">
      <c r="A21" s="858"/>
      <c r="B21" s="859"/>
      <c r="C21" s="857" t="s">
        <v>384</v>
      </c>
      <c r="D21" s="1120" t="s">
        <v>385</v>
      </c>
      <c r="E21" s="1121"/>
      <c r="F21" s="1121"/>
      <c r="G21" s="1121"/>
      <c r="H21" s="1121"/>
      <c r="I21" s="1121"/>
      <c r="J21" s="1121"/>
      <c r="K21" s="1121"/>
      <c r="L21" s="1121"/>
      <c r="M21" s="1121"/>
      <c r="N21" s="1121"/>
      <c r="O21" s="1121"/>
      <c r="P21" s="1121"/>
      <c r="Q21" s="1121"/>
      <c r="R21" s="1121"/>
      <c r="S21" s="1121"/>
      <c r="T21" s="1121"/>
      <c r="U21" s="1121"/>
      <c r="V21" s="1121"/>
      <c r="W21" s="1121"/>
      <c r="X21" s="1121"/>
      <c r="Y21" s="1121"/>
      <c r="Z21" s="1121"/>
      <c r="AA21" s="1121"/>
      <c r="AB21" s="1121"/>
      <c r="AC21" s="1121"/>
      <c r="AD21" s="1121"/>
      <c r="AE21" s="1121"/>
      <c r="AF21" s="1121"/>
      <c r="AG21" s="1121"/>
      <c r="AH21" s="1121"/>
      <c r="AI21" s="1121"/>
      <c r="AJ21" s="1121"/>
      <c r="AK21" s="1121"/>
      <c r="AL21" s="1121"/>
      <c r="AM21" s="1121"/>
      <c r="AN21" s="1121"/>
      <c r="AO21" s="1121"/>
      <c r="AP21" s="1121"/>
      <c r="AQ21" s="1121"/>
      <c r="AR21" s="1121"/>
      <c r="AS21" s="1121"/>
      <c r="AT21" s="1121"/>
      <c r="AU21" s="1121"/>
      <c r="AV21" s="1121"/>
      <c r="AW21" s="1121"/>
      <c r="AX21" s="1121"/>
      <c r="AY21" s="1121"/>
      <c r="AZ21" s="1121"/>
      <c r="BA21" s="1121"/>
      <c r="BB21" s="1121"/>
      <c r="BC21" s="1122"/>
      <c r="BD21" s="860" t="s">
        <v>358</v>
      </c>
      <c r="BE21" s="861" t="s">
        <v>721</v>
      </c>
      <c r="BF21" s="862"/>
      <c r="BG21" s="862" t="str">
        <f>IF(OR(ISBLANK(F10),ISBLANK(F9)),"N/A",IF(BG17&gt;=BG19,"ok","&lt;&gt;"))</f>
        <v>N/A</v>
      </c>
      <c r="BH21" s="862"/>
      <c r="BI21" s="862" t="str">
        <f>IF(OR(ISBLANK(H10),ISBLANK(H9)),"N/A",IF(BI17&gt;=BI19,"ok","&lt;&gt;"))</f>
        <v>N/A</v>
      </c>
      <c r="BJ21" s="862"/>
      <c r="BK21" s="862" t="str">
        <f>IF(OR(ISBLANK(J10),ISBLANK(J9)),"N/A",IF(BK17&gt;=BK19,"ok","&lt;&gt;"))</f>
        <v>N/A</v>
      </c>
      <c r="BL21" s="862"/>
      <c r="BM21" s="862" t="str">
        <f>IF(OR(ISBLANK(L10),ISBLANK(L9)),"N/A",IF(BM17&gt;=BM19,"ok","&lt;&gt;"))</f>
        <v>N/A</v>
      </c>
      <c r="BN21" s="862"/>
      <c r="BO21" s="862" t="str">
        <f>IF(OR(ISBLANK(N10),ISBLANK(N9)),"N/A",IF(BO17&gt;=BO19,"ok","&lt;&gt;"))</f>
        <v>N/A</v>
      </c>
      <c r="BP21" s="862"/>
      <c r="BQ21" s="862" t="str">
        <f>IF(OR(ISBLANK(P10),ISBLANK(P9)),"N/A",IF(BQ17&gt;=BQ19,"ok","&lt;&gt;"))</f>
        <v>N/A</v>
      </c>
      <c r="BR21" s="862"/>
      <c r="BS21" s="862" t="str">
        <f>IF(OR(ISBLANK(R10),ISBLANK(R9)),"N/A",IF(BS17&gt;=BS19,"ok","&lt;&gt;"))</f>
        <v>N/A</v>
      </c>
      <c r="BT21" s="862"/>
      <c r="BU21" s="862" t="str">
        <f>IF(OR(ISBLANK(T10),ISBLANK(T9)),"N/A",IF(BU17&gt;=BU19,"ok","&lt;&gt;"))</f>
        <v>N/A</v>
      </c>
      <c r="BV21" s="862"/>
      <c r="BW21" s="862" t="str">
        <f>IF(OR(ISBLANK(V10),ISBLANK(V9)),"N/A",IF(BW17&gt;=BW19,"ok","&lt;&gt;"))</f>
        <v>N/A</v>
      </c>
      <c r="BX21" s="862"/>
      <c r="BY21" s="862" t="str">
        <f>IF(OR(ISBLANK(X10),ISBLANK(X9)),"N/A",IF(BY17&gt;=BY19,"ok","&lt;&gt;"))</f>
        <v>N/A</v>
      </c>
      <c r="BZ21" s="862"/>
      <c r="CA21" s="862" t="str">
        <f>IF(OR(ISBLANK(Z10),ISBLANK(Z9)),"N/A",IF(CA17&gt;=CA19,"ok","&lt;&gt;"))</f>
        <v>N/A</v>
      </c>
      <c r="CB21" s="862"/>
      <c r="CC21" s="862" t="str">
        <f>IF(OR(ISBLANK(AB10),ISBLANK(AB9)),"N/A",IF(CC17&gt;=CC19,"ok","&lt;&gt;"))</f>
        <v>N/A</v>
      </c>
      <c r="CD21" s="862"/>
      <c r="CE21" s="862" t="str">
        <f>IF(OR(ISBLANK(AD10),ISBLANK(AD9)),"N/A",IF(CE17&gt;=CE19,"ok","&lt;&gt;"))</f>
        <v>N/A</v>
      </c>
      <c r="CF21" s="862"/>
      <c r="CG21" s="862" t="str">
        <f>IF(OR(ISBLANK(AF10),ISBLANK(AF9)),"N/A",IF(CG17&gt;=CG19,"ok","&lt;&gt;"))</f>
        <v>N/A</v>
      </c>
      <c r="CH21" s="862"/>
      <c r="CI21" s="862" t="str">
        <f>IF(OR(ISBLANK(AH10),ISBLANK(AH9)),"N/A",IF(CI17&gt;=CI19,"ok","&lt;&gt;"))</f>
        <v>N/A</v>
      </c>
      <c r="CJ21" s="862"/>
      <c r="CK21" s="862" t="str">
        <f>IF(OR(ISBLANK(AJ10),ISBLANK(AJ9)),"N/A",IF(CK17&gt;=CK19,"ok","&lt;&gt;"))</f>
        <v>N/A</v>
      </c>
      <c r="CL21" s="862"/>
      <c r="CM21" s="862" t="str">
        <f>IF(OR(ISBLANK(AL10),ISBLANK(AL9)),"N/A",IF(CM17&gt;=CM19,"ok","&lt;&gt;"))</f>
        <v>N/A</v>
      </c>
      <c r="CN21" s="862"/>
      <c r="CO21" s="862" t="str">
        <f>IF(OR(ISBLANK(AN10),ISBLANK(AN9)),"N/A",IF(CO17&gt;=CO19,"ok","&lt;&gt;"))</f>
        <v>N/A</v>
      </c>
      <c r="CP21" s="862"/>
      <c r="CQ21" s="862" t="str">
        <f>IF(OR(ISBLANK(AP10),ISBLANK(AP9)),"N/A",IF(CQ17&gt;=CQ19,"ok","&lt;&gt;"))</f>
        <v>N/A</v>
      </c>
      <c r="CR21" s="82"/>
      <c r="CS21" s="862" t="str">
        <f>IF(OR(ISBLANK(AR10),ISBLANK(AR9)),"N/A",IF(CS17&gt;=CS19,"ok","&lt;&gt;"))</f>
        <v>N/A</v>
      </c>
      <c r="CT21" s="862"/>
      <c r="CU21" s="862" t="str">
        <f>IF(OR(ISBLANK(AT10),ISBLANK(AT9)),"N/A",IF(CU17&gt;=CU19,"ok","&lt;&gt;"))</f>
        <v>ok</v>
      </c>
      <c r="CV21" s="862"/>
      <c r="CW21" s="862" t="str">
        <f>IF(OR(ISBLANK(AV10),ISBLANK(AV9)),"N/A",IF(CW17&gt;=CW19,"ok","&lt;&gt;"))</f>
        <v>ok</v>
      </c>
      <c r="CX21" s="862"/>
      <c r="CY21" s="862" t="str">
        <f>IF(OR(ISBLANK(AX10),ISBLANK(AX9)),"N/A",IF(CY17&gt;=CY19,"ok","&lt;&gt;"))</f>
        <v>ok</v>
      </c>
      <c r="CZ21" s="862"/>
      <c r="DA21" s="862" t="str">
        <f>IF(OR(ISBLANK(AZ10),ISBLANK(AZ9)),"N/A",IF(DA17&gt;=DA19,"ok","&lt;&gt;"))</f>
        <v>ok</v>
      </c>
      <c r="DB21" s="82"/>
    </row>
    <row r="22" spans="1:120" s="820" customFormat="1" ht="59.1" customHeight="1" x14ac:dyDescent="0.25">
      <c r="A22" s="813" t="s">
        <v>317</v>
      </c>
      <c r="B22" s="819" t="s">
        <v>317</v>
      </c>
      <c r="C22" s="852"/>
      <c r="D22" s="1110" t="s">
        <v>722</v>
      </c>
      <c r="E22" s="1111"/>
      <c r="F22" s="1111"/>
      <c r="G22" s="1111"/>
      <c r="H22" s="1111"/>
      <c r="I22" s="1111"/>
      <c r="J22" s="1111"/>
      <c r="K22" s="1111"/>
      <c r="L22" s="1111"/>
      <c r="M22" s="1111"/>
      <c r="N22" s="1111"/>
      <c r="O22" s="1111"/>
      <c r="P22" s="1111"/>
      <c r="Q22" s="1111"/>
      <c r="R22" s="1111"/>
      <c r="S22" s="1111"/>
      <c r="T22" s="1111"/>
      <c r="U22" s="1111"/>
      <c r="V22" s="1111"/>
      <c r="W22" s="1111"/>
      <c r="X22" s="1111"/>
      <c r="Y22" s="1111"/>
      <c r="Z22" s="1111"/>
      <c r="AA22" s="1111"/>
      <c r="AB22" s="1111"/>
      <c r="AC22" s="1111"/>
      <c r="AD22" s="1111"/>
      <c r="AE22" s="1111"/>
      <c r="AF22" s="1111"/>
      <c r="AG22" s="1111"/>
      <c r="AH22" s="1111"/>
      <c r="AI22" s="1111"/>
      <c r="AJ22" s="1111"/>
      <c r="AK22" s="1111"/>
      <c r="AL22" s="1111"/>
      <c r="AM22" s="1111"/>
      <c r="AN22" s="1111"/>
      <c r="AO22" s="1111"/>
      <c r="AP22" s="1111"/>
      <c r="AQ22" s="1111"/>
      <c r="AR22" s="1111"/>
      <c r="AS22" s="1111"/>
      <c r="AT22" s="1111"/>
      <c r="AU22" s="1111"/>
      <c r="AV22" s="1111"/>
      <c r="AW22" s="1111"/>
      <c r="AX22" s="1111"/>
      <c r="AY22" s="1111"/>
      <c r="AZ22" s="1111"/>
      <c r="BA22" s="1111"/>
      <c r="BB22" s="1111"/>
      <c r="BC22" s="1112"/>
      <c r="BD22" s="807">
        <v>5</v>
      </c>
      <c r="BE22" s="808" t="s">
        <v>719</v>
      </c>
      <c r="BF22" s="809" t="s">
        <v>643</v>
      </c>
      <c r="BG22" s="810">
        <f>F12</f>
        <v>0</v>
      </c>
      <c r="BH22" s="810"/>
      <c r="BI22" s="810">
        <f>H12</f>
        <v>0</v>
      </c>
      <c r="BJ22" s="810"/>
      <c r="BK22" s="810">
        <f>J12</f>
        <v>0</v>
      </c>
      <c r="BL22" s="810"/>
      <c r="BM22" s="810">
        <f>L12</f>
        <v>0</v>
      </c>
      <c r="BN22" s="810"/>
      <c r="BO22" s="810">
        <f>N12</f>
        <v>0</v>
      </c>
      <c r="BP22" s="810"/>
      <c r="BQ22" s="810">
        <f>P12</f>
        <v>0</v>
      </c>
      <c r="BR22" s="810"/>
      <c r="BS22" s="810">
        <f>R12</f>
        <v>0</v>
      </c>
      <c r="BT22" s="810"/>
      <c r="BU22" s="810">
        <f>T12</f>
        <v>0</v>
      </c>
      <c r="BV22" s="810"/>
      <c r="BW22" s="810">
        <f>V12</f>
        <v>0</v>
      </c>
      <c r="BX22" s="810"/>
      <c r="BY22" s="810">
        <f>X12</f>
        <v>0</v>
      </c>
      <c r="BZ22" s="810"/>
      <c r="CA22" s="810">
        <f>Z12</f>
        <v>0</v>
      </c>
      <c r="CB22" s="810"/>
      <c r="CC22" s="810">
        <f>AB12</f>
        <v>0</v>
      </c>
      <c r="CD22" s="810"/>
      <c r="CE22" s="810">
        <f>AD12</f>
        <v>0</v>
      </c>
      <c r="CF22" s="810"/>
      <c r="CG22" s="810">
        <f>AF12</f>
        <v>0</v>
      </c>
      <c r="CH22" s="810"/>
      <c r="CI22" s="810">
        <f>AH12</f>
        <v>20.540000915527344</v>
      </c>
      <c r="CJ22" s="810"/>
      <c r="CK22" s="810">
        <f>AJ12</f>
        <v>20.200000762939453</v>
      </c>
      <c r="CL22" s="810"/>
      <c r="CM22" s="810">
        <f>AL12</f>
        <v>19.469999313354492</v>
      </c>
      <c r="CN22" s="810"/>
      <c r="CO22" s="810">
        <f>AN12</f>
        <v>20.850000381469727</v>
      </c>
      <c r="CP22" s="810"/>
      <c r="CQ22" s="810">
        <f>AP12</f>
        <v>18.930000305175781</v>
      </c>
      <c r="CR22" s="811"/>
      <c r="CS22" s="810">
        <f>AR12</f>
        <v>18.700000762939453</v>
      </c>
      <c r="CT22" s="810"/>
      <c r="CU22" s="810">
        <f>AT12</f>
        <v>26.400000000000006</v>
      </c>
      <c r="CV22" s="810"/>
      <c r="CW22" s="810">
        <f>AV12</f>
        <v>18.550000000000011</v>
      </c>
      <c r="CX22" s="810"/>
      <c r="CY22" s="810">
        <f>AX12</f>
        <v>15.75</v>
      </c>
      <c r="CZ22" s="810"/>
      <c r="DA22" s="812">
        <f>AZ12</f>
        <v>18.3</v>
      </c>
      <c r="DB22" s="811"/>
    </row>
    <row r="23" spans="1:120" s="820" customFormat="1" ht="34.5" customHeight="1" x14ac:dyDescent="0.25">
      <c r="A23" s="813">
        <v>1</v>
      </c>
      <c r="B23" s="819">
        <v>6484</v>
      </c>
      <c r="C23" s="852" t="s">
        <v>72</v>
      </c>
      <c r="D23" s="1107" t="s">
        <v>723</v>
      </c>
      <c r="E23" s="1108"/>
      <c r="F23" s="1108"/>
      <c r="G23" s="1108"/>
      <c r="H23" s="1108"/>
      <c r="I23" s="1108"/>
      <c r="J23" s="1108"/>
      <c r="K23" s="1108"/>
      <c r="L23" s="1108"/>
      <c r="M23" s="1108"/>
      <c r="N23" s="1108"/>
      <c r="O23" s="1108"/>
      <c r="P23" s="1108"/>
      <c r="Q23" s="1108"/>
      <c r="R23" s="1108"/>
      <c r="S23" s="1108"/>
      <c r="T23" s="1108"/>
      <c r="U23" s="1108"/>
      <c r="V23" s="1108"/>
      <c r="W23" s="1108"/>
      <c r="X23" s="1108"/>
      <c r="Y23" s="1108"/>
      <c r="Z23" s="1108"/>
      <c r="AA23" s="1108"/>
      <c r="AB23" s="1108"/>
      <c r="AC23" s="1108"/>
      <c r="AD23" s="1108"/>
      <c r="AE23" s="1108"/>
      <c r="AF23" s="1108"/>
      <c r="AG23" s="1108"/>
      <c r="AH23" s="1108"/>
      <c r="AI23" s="1108"/>
      <c r="AJ23" s="1108"/>
      <c r="AK23" s="1108"/>
      <c r="AL23" s="1108"/>
      <c r="AM23" s="1108"/>
      <c r="AN23" s="1108"/>
      <c r="AO23" s="1108"/>
      <c r="AP23" s="1108"/>
      <c r="AQ23" s="1108"/>
      <c r="AR23" s="1108"/>
      <c r="AS23" s="1108"/>
      <c r="AT23" s="1108"/>
      <c r="AU23" s="1108"/>
      <c r="AV23" s="1108"/>
      <c r="AW23" s="1108"/>
      <c r="AX23" s="1108"/>
      <c r="AY23" s="1108"/>
      <c r="AZ23" s="1108"/>
      <c r="BA23" s="1108"/>
      <c r="BB23" s="1108"/>
      <c r="BC23" s="1109"/>
      <c r="BD23" s="817" t="s">
        <v>404</v>
      </c>
      <c r="BE23" s="814" t="s">
        <v>405</v>
      </c>
      <c r="BF23" s="815"/>
      <c r="BG23" s="815"/>
      <c r="BH23" s="816"/>
      <c r="BI23" s="818"/>
      <c r="BJ23" s="816"/>
      <c r="BK23" s="816"/>
      <c r="BL23" s="816"/>
      <c r="BM23" s="816"/>
      <c r="BN23" s="816"/>
      <c r="BO23" s="816"/>
      <c r="BP23" s="816"/>
      <c r="BQ23" s="818"/>
      <c r="BR23" s="816"/>
      <c r="BS23" s="818"/>
      <c r="BT23" s="816"/>
      <c r="BU23" s="818"/>
      <c r="BV23" s="816"/>
      <c r="BW23" s="815"/>
      <c r="BX23" s="816"/>
      <c r="BY23" s="815"/>
      <c r="BZ23" s="816"/>
      <c r="CA23" s="815"/>
      <c r="CB23" s="816"/>
      <c r="CC23" s="815"/>
      <c r="CD23" s="816"/>
      <c r="CE23" s="815"/>
      <c r="CF23" s="816"/>
      <c r="CG23" s="815"/>
      <c r="CH23" s="816"/>
      <c r="CI23" s="818"/>
      <c r="CJ23" s="816"/>
      <c r="CK23" s="815"/>
      <c r="CL23" s="816"/>
      <c r="CM23" s="815"/>
      <c r="CN23" s="816"/>
      <c r="CO23" s="815"/>
      <c r="CP23" s="816"/>
      <c r="CQ23" s="815"/>
      <c r="CR23" s="816"/>
      <c r="CS23" s="815"/>
      <c r="CT23" s="816"/>
      <c r="CU23" s="815"/>
      <c r="CV23" s="816"/>
      <c r="CW23" s="815"/>
      <c r="CX23" s="816"/>
      <c r="CY23" s="815"/>
      <c r="CZ23" s="816"/>
      <c r="DA23" s="815"/>
      <c r="DB23" s="816"/>
    </row>
    <row r="24" spans="1:120" s="820" customFormat="1" ht="50.1" customHeight="1" x14ac:dyDescent="0.25">
      <c r="A24" s="813">
        <v>1</v>
      </c>
      <c r="B24" s="819">
        <v>6485</v>
      </c>
      <c r="C24" s="852" t="s">
        <v>322</v>
      </c>
      <c r="D24" s="1113" t="s">
        <v>724</v>
      </c>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1114"/>
      <c r="BA24" s="1114"/>
      <c r="BB24" s="1114"/>
      <c r="BC24" s="1115"/>
      <c r="BD24" s="822"/>
      <c r="BE24" s="822"/>
      <c r="BF24" s="821"/>
      <c r="BG24" s="821"/>
      <c r="BH24" s="821"/>
      <c r="BI24" s="821"/>
      <c r="BJ24" s="821"/>
      <c r="BK24" s="821"/>
      <c r="BL24" s="821"/>
      <c r="BM24" s="821"/>
      <c r="BN24" s="821"/>
      <c r="BO24" s="821"/>
      <c r="BP24" s="821"/>
      <c r="BQ24" s="821"/>
      <c r="BR24" s="821"/>
      <c r="BS24" s="821"/>
      <c r="BT24" s="821"/>
      <c r="BU24" s="821"/>
      <c r="BV24" s="821"/>
      <c r="BW24" s="821"/>
      <c r="BX24" s="821"/>
      <c r="BY24" s="821"/>
      <c r="BZ24" s="821"/>
      <c r="CA24" s="821"/>
      <c r="CB24" s="821"/>
      <c r="CC24" s="821"/>
      <c r="CD24" s="821"/>
      <c r="CE24" s="821"/>
      <c r="CF24" s="821"/>
      <c r="CG24" s="821"/>
      <c r="CH24" s="821"/>
      <c r="CI24" s="821"/>
      <c r="CJ24" s="821"/>
      <c r="CK24" s="821"/>
      <c r="CL24" s="821"/>
      <c r="CM24" s="821"/>
      <c r="CN24" s="821"/>
      <c r="CO24" s="821"/>
      <c r="CP24" s="821"/>
      <c r="CQ24" s="821"/>
      <c r="CR24" s="821"/>
      <c r="CS24" s="821"/>
      <c r="CT24" s="821"/>
      <c r="CU24" s="821"/>
      <c r="CV24" s="821"/>
      <c r="CW24" s="821"/>
      <c r="CX24" s="821"/>
      <c r="CY24" s="821"/>
      <c r="CZ24" s="821"/>
      <c r="DA24" s="821"/>
      <c r="DB24" s="821"/>
    </row>
    <row r="25" spans="1:120" s="820" customFormat="1" ht="32.450000000000003" customHeight="1" x14ac:dyDescent="0.25">
      <c r="A25" s="813">
        <v>1</v>
      </c>
      <c r="B25" s="819">
        <v>6486</v>
      </c>
      <c r="C25" s="852" t="s">
        <v>332</v>
      </c>
      <c r="D25" s="1107" t="s">
        <v>725</v>
      </c>
      <c r="E25" s="1108"/>
      <c r="F25" s="1108"/>
      <c r="G25" s="1108"/>
      <c r="H25" s="1108"/>
      <c r="I25" s="1108"/>
      <c r="J25" s="1108"/>
      <c r="K25" s="1108"/>
      <c r="L25" s="1108"/>
      <c r="M25" s="1108"/>
      <c r="N25" s="1108"/>
      <c r="O25" s="1108"/>
      <c r="P25" s="1108"/>
      <c r="Q25" s="1108"/>
      <c r="R25" s="1108"/>
      <c r="S25" s="1108"/>
      <c r="T25" s="1108"/>
      <c r="U25" s="1108"/>
      <c r="V25" s="1108"/>
      <c r="W25" s="1108"/>
      <c r="X25" s="1108"/>
      <c r="Y25" s="1108"/>
      <c r="Z25" s="1108"/>
      <c r="AA25" s="1108"/>
      <c r="AB25" s="1108"/>
      <c r="AC25" s="1108"/>
      <c r="AD25" s="1108"/>
      <c r="AE25" s="1108"/>
      <c r="AF25" s="1108"/>
      <c r="AG25" s="1108"/>
      <c r="AH25" s="1108"/>
      <c r="AI25" s="1108"/>
      <c r="AJ25" s="1108"/>
      <c r="AK25" s="1108"/>
      <c r="AL25" s="1108"/>
      <c r="AM25" s="1108"/>
      <c r="AN25" s="1108"/>
      <c r="AO25" s="1108"/>
      <c r="AP25" s="1108"/>
      <c r="AQ25" s="1108"/>
      <c r="AR25" s="1108"/>
      <c r="AS25" s="1108"/>
      <c r="AT25" s="1108"/>
      <c r="AU25" s="1108"/>
      <c r="AV25" s="1108"/>
      <c r="AW25" s="1108"/>
      <c r="AX25" s="1108"/>
      <c r="AY25" s="1108"/>
      <c r="AZ25" s="1108"/>
      <c r="BA25" s="1108"/>
      <c r="BB25" s="1108"/>
      <c r="BC25" s="1109"/>
      <c r="BD25" s="822"/>
      <c r="BE25" s="814"/>
      <c r="BF25" s="822"/>
      <c r="BG25" s="822"/>
      <c r="BH25" s="822"/>
      <c r="BI25" s="822"/>
      <c r="BJ25" s="822"/>
      <c r="BK25" s="822"/>
      <c r="BL25" s="822"/>
      <c r="BM25" s="822"/>
      <c r="BN25" s="822"/>
      <c r="BO25" s="822"/>
      <c r="BP25" s="822"/>
      <c r="BQ25" s="822"/>
      <c r="BR25" s="822"/>
      <c r="BS25" s="822"/>
      <c r="BT25" s="822"/>
      <c r="BU25" s="822"/>
      <c r="BV25" s="822"/>
      <c r="BW25" s="822"/>
      <c r="BX25" s="822"/>
      <c r="BY25" s="822"/>
      <c r="BZ25" s="822"/>
      <c r="CA25" s="822"/>
      <c r="CB25" s="822"/>
      <c r="CC25" s="822"/>
      <c r="CD25" s="822"/>
      <c r="CE25" s="822"/>
      <c r="CF25" s="822"/>
      <c r="CG25" s="822"/>
      <c r="CH25" s="822"/>
      <c r="CI25" s="822"/>
      <c r="CJ25" s="822"/>
      <c r="CK25" s="822"/>
      <c r="CL25" s="822"/>
      <c r="CM25" s="822"/>
      <c r="CN25" s="822"/>
      <c r="CO25" s="822"/>
      <c r="CP25" s="822"/>
      <c r="CQ25" s="822"/>
      <c r="CR25" s="822"/>
      <c r="CS25" s="822"/>
      <c r="CT25" s="822"/>
      <c r="CU25" s="822"/>
      <c r="CV25" s="822"/>
      <c r="CW25" s="822"/>
      <c r="CX25" s="822"/>
      <c r="CY25" s="822"/>
      <c r="CZ25" s="822"/>
      <c r="DA25" s="822"/>
      <c r="DB25" s="822"/>
    </row>
    <row r="26" spans="1:120" s="820" customFormat="1" ht="24" customHeight="1" x14ac:dyDescent="0.25">
      <c r="A26" s="813">
        <v>1</v>
      </c>
      <c r="B26" s="819">
        <v>6487</v>
      </c>
      <c r="C26" s="852" t="s">
        <v>555</v>
      </c>
      <c r="D26" s="1107" t="s">
        <v>726</v>
      </c>
      <c r="E26" s="1108"/>
      <c r="F26" s="1108"/>
      <c r="G26" s="1108"/>
      <c r="H26" s="1108"/>
      <c r="I26" s="1108"/>
      <c r="J26" s="1108"/>
      <c r="K26" s="1108"/>
      <c r="L26" s="1108"/>
      <c r="M26" s="1108"/>
      <c r="N26" s="1108"/>
      <c r="O26" s="1108"/>
      <c r="P26" s="1108"/>
      <c r="Q26" s="1108"/>
      <c r="R26" s="1108"/>
      <c r="S26" s="1108"/>
      <c r="T26" s="1108"/>
      <c r="U26" s="1108"/>
      <c r="V26" s="1108"/>
      <c r="W26" s="1108"/>
      <c r="X26" s="1108"/>
      <c r="Y26" s="1108"/>
      <c r="Z26" s="1108"/>
      <c r="AA26" s="1108"/>
      <c r="AB26" s="1108"/>
      <c r="AC26" s="1108"/>
      <c r="AD26" s="1108"/>
      <c r="AE26" s="1108"/>
      <c r="AF26" s="1108"/>
      <c r="AG26" s="1108"/>
      <c r="AH26" s="1108"/>
      <c r="AI26" s="1108"/>
      <c r="AJ26" s="1108"/>
      <c r="AK26" s="1108"/>
      <c r="AL26" s="1108"/>
      <c r="AM26" s="1108"/>
      <c r="AN26" s="1108"/>
      <c r="AO26" s="1108"/>
      <c r="AP26" s="1108"/>
      <c r="AQ26" s="1108"/>
      <c r="AR26" s="1108"/>
      <c r="AS26" s="1108"/>
      <c r="AT26" s="1108"/>
      <c r="AU26" s="1108"/>
      <c r="AV26" s="1108"/>
      <c r="AW26" s="1108"/>
      <c r="AX26" s="1108"/>
      <c r="AY26" s="1108"/>
      <c r="AZ26" s="1108"/>
      <c r="BA26" s="1108"/>
      <c r="BB26" s="1108"/>
      <c r="BC26" s="1109"/>
      <c r="BD26" s="822"/>
      <c r="BE26" s="822"/>
      <c r="BF26" s="822"/>
      <c r="BG26" s="822"/>
      <c r="BH26" s="822"/>
      <c r="BI26" s="822"/>
      <c r="BJ26" s="822"/>
      <c r="BK26" s="822"/>
      <c r="BL26" s="822"/>
      <c r="BM26" s="822"/>
      <c r="BN26" s="822"/>
      <c r="BO26" s="822"/>
      <c r="BP26" s="822"/>
      <c r="BQ26" s="822"/>
      <c r="BR26" s="822"/>
      <c r="BS26" s="822"/>
      <c r="BT26" s="822"/>
      <c r="BU26" s="822"/>
      <c r="BV26" s="822"/>
      <c r="BW26" s="822"/>
      <c r="BX26" s="822"/>
      <c r="BY26" s="822"/>
      <c r="BZ26" s="822"/>
      <c r="CA26" s="822"/>
      <c r="CB26" s="822"/>
      <c r="CC26" s="822"/>
      <c r="CD26" s="822"/>
      <c r="CE26" s="822"/>
      <c r="CF26" s="822"/>
      <c r="CG26" s="822"/>
      <c r="CH26" s="822"/>
      <c r="CI26" s="822"/>
      <c r="CJ26" s="822"/>
      <c r="CK26" s="822"/>
      <c r="CL26" s="822"/>
      <c r="CM26" s="822"/>
      <c r="CN26" s="822"/>
      <c r="CO26" s="822"/>
      <c r="CP26" s="822"/>
      <c r="CQ26" s="822"/>
      <c r="CR26" s="822"/>
      <c r="CS26" s="822"/>
      <c r="CT26" s="822"/>
      <c r="CU26" s="822"/>
      <c r="CV26" s="822"/>
      <c r="CW26" s="822"/>
      <c r="CX26" s="822"/>
      <c r="CY26" s="822"/>
      <c r="CZ26" s="822"/>
      <c r="DA26" s="822"/>
      <c r="DB26" s="822"/>
    </row>
    <row r="27" spans="1:120" s="820" customFormat="1" ht="33.950000000000003" customHeight="1" x14ac:dyDescent="0.25">
      <c r="A27" s="813">
        <v>1</v>
      </c>
      <c r="B27" s="819">
        <v>6488</v>
      </c>
      <c r="C27" s="852" t="s">
        <v>558</v>
      </c>
      <c r="D27" s="1107" t="s">
        <v>727</v>
      </c>
      <c r="E27" s="1108"/>
      <c r="F27" s="1108"/>
      <c r="G27" s="1108"/>
      <c r="H27" s="1108"/>
      <c r="I27" s="1108"/>
      <c r="J27" s="1108"/>
      <c r="K27" s="1108"/>
      <c r="L27" s="1108"/>
      <c r="M27" s="1108"/>
      <c r="N27" s="1108"/>
      <c r="O27" s="1108"/>
      <c r="P27" s="1108"/>
      <c r="Q27" s="1108"/>
      <c r="R27" s="1108"/>
      <c r="S27" s="1108"/>
      <c r="T27" s="1108"/>
      <c r="U27" s="1108"/>
      <c r="V27" s="1108"/>
      <c r="W27" s="1108"/>
      <c r="X27" s="1108"/>
      <c r="Y27" s="1108"/>
      <c r="Z27" s="1108"/>
      <c r="AA27" s="1108"/>
      <c r="AB27" s="1108"/>
      <c r="AC27" s="1108"/>
      <c r="AD27" s="1108"/>
      <c r="AE27" s="1108"/>
      <c r="AF27" s="1108"/>
      <c r="AG27" s="1108"/>
      <c r="AH27" s="1108"/>
      <c r="AI27" s="1108"/>
      <c r="AJ27" s="1108"/>
      <c r="AK27" s="1108"/>
      <c r="AL27" s="1108"/>
      <c r="AM27" s="1108"/>
      <c r="AN27" s="1108"/>
      <c r="AO27" s="1108"/>
      <c r="AP27" s="1108"/>
      <c r="AQ27" s="1108"/>
      <c r="AR27" s="1108"/>
      <c r="AS27" s="1108"/>
      <c r="AT27" s="1108"/>
      <c r="AU27" s="1108"/>
      <c r="AV27" s="1108"/>
      <c r="AW27" s="1108"/>
      <c r="AX27" s="1108"/>
      <c r="AY27" s="1108"/>
      <c r="AZ27" s="1108"/>
      <c r="BA27" s="1108"/>
      <c r="BB27" s="1108"/>
      <c r="BC27" s="1109"/>
      <c r="BD27" s="822"/>
      <c r="BE27" s="822"/>
      <c r="BF27" s="822"/>
      <c r="BG27" s="822"/>
      <c r="BH27" s="822"/>
      <c r="BI27" s="822"/>
      <c r="BJ27" s="822"/>
      <c r="BK27" s="822"/>
      <c r="BL27" s="822"/>
      <c r="BM27" s="822"/>
      <c r="BN27" s="822"/>
      <c r="BO27" s="822"/>
      <c r="BP27" s="822"/>
      <c r="BQ27" s="822"/>
      <c r="BR27" s="822"/>
      <c r="BS27" s="822"/>
      <c r="BT27" s="822"/>
      <c r="BU27" s="822"/>
      <c r="BV27" s="822"/>
      <c r="BW27" s="822"/>
      <c r="BX27" s="822"/>
      <c r="BY27" s="822"/>
      <c r="BZ27" s="822"/>
      <c r="CA27" s="822"/>
      <c r="CB27" s="822"/>
      <c r="CC27" s="822"/>
      <c r="CD27" s="822"/>
      <c r="CE27" s="822"/>
      <c r="CF27" s="822"/>
      <c r="CG27" s="822"/>
      <c r="CH27" s="822"/>
      <c r="CI27" s="822"/>
      <c r="CJ27" s="822"/>
      <c r="CK27" s="822"/>
      <c r="CL27" s="822"/>
      <c r="CM27" s="822"/>
      <c r="CN27" s="822"/>
      <c r="CO27" s="822"/>
      <c r="CP27" s="822"/>
      <c r="CQ27" s="822"/>
      <c r="CR27" s="822"/>
      <c r="CS27" s="822"/>
      <c r="CT27" s="822"/>
      <c r="CU27" s="822"/>
      <c r="CV27" s="822"/>
      <c r="CW27" s="822"/>
      <c r="CX27" s="822"/>
      <c r="CY27" s="822"/>
      <c r="CZ27" s="822"/>
      <c r="DA27" s="822"/>
      <c r="DB27" s="822"/>
    </row>
    <row r="28" spans="1:120" ht="18" customHeight="1" x14ac:dyDescent="0.2">
      <c r="C28" s="140"/>
      <c r="D28" s="1102"/>
      <c r="E28" s="1103"/>
      <c r="F28" s="1103"/>
      <c r="G28" s="1103"/>
      <c r="H28" s="1103"/>
      <c r="I28" s="1103"/>
      <c r="J28" s="1103"/>
      <c r="K28" s="1103"/>
      <c r="L28" s="1103"/>
      <c r="M28" s="1103"/>
      <c r="N28" s="1103"/>
      <c r="O28" s="1103"/>
      <c r="P28" s="1103"/>
      <c r="Q28" s="1103"/>
      <c r="R28" s="1103"/>
      <c r="S28" s="1103"/>
      <c r="T28" s="1103"/>
      <c r="U28" s="1103"/>
      <c r="V28" s="1103"/>
      <c r="W28" s="1103"/>
      <c r="X28" s="1103"/>
      <c r="Y28" s="1103"/>
      <c r="Z28" s="1103"/>
      <c r="AA28" s="1103"/>
      <c r="AB28" s="1103"/>
      <c r="AC28" s="1103"/>
      <c r="AD28" s="1103"/>
      <c r="AE28" s="1103"/>
      <c r="AF28" s="1103"/>
      <c r="AG28" s="1103"/>
      <c r="AH28" s="1103"/>
      <c r="AI28" s="1103"/>
      <c r="AJ28" s="1103"/>
      <c r="AK28" s="1103"/>
      <c r="AL28" s="1103"/>
      <c r="AM28" s="1103"/>
      <c r="AN28" s="1103"/>
      <c r="AO28" s="1103"/>
      <c r="AP28" s="1103"/>
      <c r="AQ28" s="1103"/>
      <c r="AR28" s="1103"/>
      <c r="AS28" s="1103"/>
      <c r="AT28" s="1103"/>
      <c r="AU28" s="1103"/>
      <c r="AV28" s="1103"/>
      <c r="AW28" s="1103"/>
      <c r="AX28" s="1103"/>
      <c r="AY28" s="1103"/>
      <c r="AZ28" s="1103"/>
      <c r="BA28" s="1103"/>
      <c r="BB28" s="1103"/>
      <c r="BC28" s="1104"/>
    </row>
    <row r="29" spans="1:120" ht="18" customHeight="1" x14ac:dyDescent="0.2">
      <c r="C29" s="140"/>
      <c r="D29" s="1099"/>
      <c r="E29" s="1100"/>
      <c r="F29" s="1100"/>
      <c r="G29" s="1100"/>
      <c r="H29" s="1100"/>
      <c r="I29" s="1100"/>
      <c r="J29" s="1100"/>
      <c r="K29" s="1100"/>
      <c r="L29" s="1100"/>
      <c r="M29" s="1100"/>
      <c r="N29" s="1100"/>
      <c r="O29" s="1100"/>
      <c r="P29" s="1100"/>
      <c r="Q29" s="1100"/>
      <c r="R29" s="1100"/>
      <c r="S29" s="1100"/>
      <c r="T29" s="1100"/>
      <c r="U29" s="1100"/>
      <c r="V29" s="1100"/>
      <c r="W29" s="1100"/>
      <c r="X29" s="1100"/>
      <c r="Y29" s="1100"/>
      <c r="Z29" s="1100"/>
      <c r="AA29" s="1100"/>
      <c r="AB29" s="1100"/>
      <c r="AC29" s="1100"/>
      <c r="AD29" s="1100"/>
      <c r="AE29" s="1100"/>
      <c r="AF29" s="1100"/>
      <c r="AG29" s="1100"/>
      <c r="AH29" s="1100"/>
      <c r="AI29" s="1100"/>
      <c r="AJ29" s="1100"/>
      <c r="AK29" s="1100"/>
      <c r="AL29" s="1100"/>
      <c r="AM29" s="1100"/>
      <c r="AN29" s="1100"/>
      <c r="AO29" s="1100"/>
      <c r="AP29" s="1100"/>
      <c r="AQ29" s="1100"/>
      <c r="AR29" s="1100"/>
      <c r="AS29" s="1100"/>
      <c r="AT29" s="1100"/>
      <c r="AU29" s="1100"/>
      <c r="AV29" s="1100"/>
      <c r="AW29" s="1100"/>
      <c r="AX29" s="1100"/>
      <c r="AY29" s="1100"/>
      <c r="AZ29" s="1100"/>
      <c r="BA29" s="1100"/>
      <c r="BB29" s="1100"/>
      <c r="BC29" s="1101"/>
    </row>
    <row r="30" spans="1:120" ht="18" customHeight="1" x14ac:dyDescent="0.2">
      <c r="C30" s="140"/>
      <c r="D30" s="1099"/>
      <c r="E30" s="1100"/>
      <c r="F30" s="1100"/>
      <c r="G30" s="1100"/>
      <c r="H30" s="1100"/>
      <c r="I30" s="1100"/>
      <c r="J30" s="1100"/>
      <c r="K30" s="1100"/>
      <c r="L30" s="1100"/>
      <c r="M30" s="1100"/>
      <c r="N30" s="1100"/>
      <c r="O30" s="1100"/>
      <c r="P30" s="1100"/>
      <c r="Q30" s="1100"/>
      <c r="R30" s="1100"/>
      <c r="S30" s="1100"/>
      <c r="T30" s="1100"/>
      <c r="U30" s="1100"/>
      <c r="V30" s="1100"/>
      <c r="W30" s="1100"/>
      <c r="X30" s="1100"/>
      <c r="Y30" s="1100"/>
      <c r="Z30" s="1100"/>
      <c r="AA30" s="1100"/>
      <c r="AB30" s="1100"/>
      <c r="AC30" s="1100"/>
      <c r="AD30" s="1100"/>
      <c r="AE30" s="1100"/>
      <c r="AF30" s="1100"/>
      <c r="AG30" s="1100"/>
      <c r="AH30" s="1100"/>
      <c r="AI30" s="1100"/>
      <c r="AJ30" s="1100"/>
      <c r="AK30" s="1100"/>
      <c r="AL30" s="1100"/>
      <c r="AM30" s="1100"/>
      <c r="AN30" s="1100"/>
      <c r="AO30" s="1100"/>
      <c r="AP30" s="1100"/>
      <c r="AQ30" s="1100"/>
      <c r="AR30" s="1100"/>
      <c r="AS30" s="1100"/>
      <c r="AT30" s="1100"/>
      <c r="AU30" s="1100"/>
      <c r="AV30" s="1100"/>
      <c r="AW30" s="1100"/>
      <c r="AX30" s="1100"/>
      <c r="AY30" s="1100"/>
      <c r="AZ30" s="1100"/>
      <c r="BA30" s="1100"/>
      <c r="BB30" s="1100"/>
      <c r="BC30" s="1101"/>
    </row>
    <row r="31" spans="1:120" ht="18" customHeight="1" x14ac:dyDescent="0.2">
      <c r="C31" s="140"/>
      <c r="D31" s="1099"/>
      <c r="E31" s="1100"/>
      <c r="F31" s="1100"/>
      <c r="G31" s="1100"/>
      <c r="H31" s="1100"/>
      <c r="I31" s="1100"/>
      <c r="J31" s="1100"/>
      <c r="K31" s="1100"/>
      <c r="L31" s="1100"/>
      <c r="M31" s="1100"/>
      <c r="N31" s="1100"/>
      <c r="O31" s="1100"/>
      <c r="P31" s="1100"/>
      <c r="Q31" s="1100"/>
      <c r="R31" s="1100"/>
      <c r="S31" s="1100"/>
      <c r="T31" s="1100"/>
      <c r="U31" s="1100"/>
      <c r="V31" s="1100"/>
      <c r="W31" s="1100"/>
      <c r="X31" s="1100"/>
      <c r="Y31" s="1100"/>
      <c r="Z31" s="1100"/>
      <c r="AA31" s="1100"/>
      <c r="AB31" s="1100"/>
      <c r="AC31" s="1100"/>
      <c r="AD31" s="1100"/>
      <c r="AE31" s="1100"/>
      <c r="AF31" s="1100"/>
      <c r="AG31" s="1100"/>
      <c r="AH31" s="1100"/>
      <c r="AI31" s="1100"/>
      <c r="AJ31" s="1100"/>
      <c r="AK31" s="1100"/>
      <c r="AL31" s="1100"/>
      <c r="AM31" s="1100"/>
      <c r="AN31" s="1100"/>
      <c r="AO31" s="1100"/>
      <c r="AP31" s="1100"/>
      <c r="AQ31" s="1100"/>
      <c r="AR31" s="1100"/>
      <c r="AS31" s="1100"/>
      <c r="AT31" s="1100"/>
      <c r="AU31" s="1100"/>
      <c r="AV31" s="1100"/>
      <c r="AW31" s="1100"/>
      <c r="AX31" s="1100"/>
      <c r="AY31" s="1100"/>
      <c r="AZ31" s="1100"/>
      <c r="BA31" s="1100"/>
      <c r="BB31" s="1100"/>
      <c r="BC31" s="1101"/>
    </row>
    <row r="32" spans="1:120" ht="18" customHeight="1" x14ac:dyDescent="0.2">
      <c r="C32" s="899"/>
      <c r="D32" s="1102"/>
      <c r="E32" s="1103"/>
      <c r="F32" s="1103"/>
      <c r="G32" s="1103"/>
      <c r="H32" s="1103"/>
      <c r="I32" s="1103"/>
      <c r="J32" s="1103"/>
      <c r="K32" s="1103"/>
      <c r="L32" s="1103"/>
      <c r="M32" s="1103"/>
      <c r="N32" s="1103"/>
      <c r="O32" s="1103"/>
      <c r="P32" s="1103"/>
      <c r="Q32" s="1103"/>
      <c r="R32" s="1103"/>
      <c r="S32" s="1103"/>
      <c r="T32" s="1103"/>
      <c r="U32" s="1103"/>
      <c r="V32" s="1103"/>
      <c r="W32" s="1103"/>
      <c r="X32" s="1103"/>
      <c r="Y32" s="1103"/>
      <c r="Z32" s="1103"/>
      <c r="AA32" s="1103"/>
      <c r="AB32" s="1103"/>
      <c r="AC32" s="1103"/>
      <c r="AD32" s="1103"/>
      <c r="AE32" s="1103"/>
      <c r="AF32" s="1103"/>
      <c r="AG32" s="1103"/>
      <c r="AH32" s="1103"/>
      <c r="AI32" s="1103"/>
      <c r="AJ32" s="1103"/>
      <c r="AK32" s="1103"/>
      <c r="AL32" s="1103"/>
      <c r="AM32" s="1103"/>
      <c r="AN32" s="1103"/>
      <c r="AO32" s="1103"/>
      <c r="AP32" s="1103"/>
      <c r="AQ32" s="1103"/>
      <c r="AR32" s="1103"/>
      <c r="AS32" s="1103"/>
      <c r="AT32" s="1103"/>
      <c r="AU32" s="1103"/>
      <c r="AV32" s="1103"/>
      <c r="AW32" s="1103"/>
      <c r="AX32" s="1103"/>
      <c r="AY32" s="1103"/>
      <c r="AZ32" s="1103"/>
      <c r="BA32" s="1103"/>
      <c r="BB32" s="1103"/>
      <c r="BC32" s="1104"/>
    </row>
    <row r="33" spans="1:106" ht="18" customHeight="1" x14ac:dyDescent="0.2">
      <c r="C33" s="142"/>
      <c r="D33" s="1105"/>
      <c r="E33" s="1105"/>
      <c r="F33" s="1105"/>
      <c r="G33" s="1105"/>
      <c r="H33" s="1105"/>
      <c r="I33" s="1105"/>
      <c r="J33" s="1105"/>
      <c r="K33" s="1105"/>
      <c r="L33" s="1105"/>
      <c r="M33" s="1105"/>
      <c r="N33" s="1105"/>
      <c r="O33" s="1105"/>
      <c r="P33" s="1105"/>
      <c r="Q33" s="1105"/>
      <c r="R33" s="1105"/>
      <c r="S33" s="1105"/>
      <c r="T33" s="1105"/>
      <c r="U33" s="1105"/>
      <c r="V33" s="1105"/>
      <c r="W33" s="1105"/>
      <c r="X33" s="1105"/>
      <c r="Y33" s="1105"/>
      <c r="Z33" s="1105"/>
      <c r="AA33" s="1105"/>
      <c r="AB33" s="1105"/>
      <c r="AC33" s="1105"/>
      <c r="AD33" s="1105"/>
      <c r="AE33" s="1105"/>
      <c r="AF33" s="1105"/>
      <c r="AG33" s="1105"/>
      <c r="AH33" s="1105"/>
      <c r="AI33" s="1105"/>
      <c r="AJ33" s="1105"/>
      <c r="AK33" s="1105"/>
      <c r="AL33" s="1105"/>
      <c r="AM33" s="1105"/>
      <c r="AN33" s="1105"/>
      <c r="AO33" s="1105"/>
      <c r="AP33" s="1105"/>
      <c r="AQ33" s="1105"/>
      <c r="AR33" s="1105"/>
      <c r="AS33" s="1105"/>
      <c r="AT33" s="1105"/>
      <c r="AU33" s="1105"/>
      <c r="AV33" s="1105"/>
      <c r="AW33" s="1105"/>
      <c r="AX33" s="1105"/>
      <c r="AY33" s="1105"/>
      <c r="AZ33" s="1105"/>
      <c r="BA33" s="1105"/>
      <c r="BB33" s="1105"/>
      <c r="BC33" s="1106"/>
    </row>
    <row r="34" spans="1:106" s="120" customFormat="1" ht="10.5" customHeight="1" x14ac:dyDescent="0.2">
      <c r="A34" s="143"/>
      <c r="B34" s="144"/>
      <c r="C34" s="12"/>
      <c r="D34" s="12"/>
      <c r="E34" s="14"/>
      <c r="F34" s="63"/>
      <c r="G34" s="63"/>
      <c r="H34" s="19"/>
      <c r="I34" s="17"/>
      <c r="J34" s="17"/>
      <c r="K34" s="17"/>
      <c r="L34" s="17"/>
      <c r="M34" s="17"/>
      <c r="N34" s="17"/>
      <c r="O34" s="17"/>
      <c r="P34" s="18"/>
      <c r="Q34" s="17"/>
      <c r="R34" s="18"/>
      <c r="S34" s="17"/>
      <c r="T34" s="18"/>
      <c r="U34" s="17"/>
      <c r="V34" s="18"/>
      <c r="W34" s="17"/>
      <c r="X34" s="19"/>
      <c r="Y34" s="17"/>
      <c r="Z34" s="19"/>
      <c r="AA34" s="17"/>
      <c r="AB34" s="19"/>
      <c r="AC34" s="17"/>
      <c r="AD34" s="19"/>
      <c r="AE34" s="17"/>
      <c r="AF34" s="19"/>
      <c r="AG34" s="145"/>
      <c r="AH34" s="19"/>
      <c r="AI34" s="17"/>
      <c r="AJ34" s="18"/>
      <c r="AK34" s="17"/>
      <c r="AL34" s="19"/>
      <c r="AM34" s="17"/>
      <c r="AN34" s="19"/>
      <c r="AO34" s="20"/>
      <c r="AP34" s="20"/>
      <c r="AQ34" s="20"/>
      <c r="AR34" s="20"/>
      <c r="AS34" s="20"/>
      <c r="AT34" s="16"/>
      <c r="AU34" s="20"/>
      <c r="AV34" s="20"/>
      <c r="AW34" s="20"/>
      <c r="AX34" s="16"/>
      <c r="AY34" s="20"/>
      <c r="AZ34" s="16"/>
      <c r="BA34" s="20"/>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141"/>
      <c r="CA34" s="141"/>
      <c r="CB34" s="141"/>
      <c r="CC34" s="141"/>
      <c r="CD34" s="141"/>
      <c r="CE34" s="141"/>
      <c r="CF34" s="141"/>
      <c r="CG34" s="141"/>
      <c r="CH34" s="141"/>
      <c r="CI34" s="141"/>
      <c r="CJ34" s="141"/>
      <c r="CK34" s="141"/>
      <c r="CL34" s="141"/>
      <c r="CM34" s="141"/>
      <c r="CN34" s="141"/>
      <c r="CO34" s="141"/>
      <c r="CP34" s="141"/>
      <c r="CQ34" s="141"/>
      <c r="CR34" s="141"/>
      <c r="CS34" s="141"/>
      <c r="CT34" s="141"/>
      <c r="CU34" s="141"/>
      <c r="CV34" s="141"/>
      <c r="CW34" s="141"/>
      <c r="CX34" s="141"/>
      <c r="CY34" s="141"/>
      <c r="CZ34" s="141"/>
      <c r="DA34" s="141"/>
      <c r="DB34" s="141"/>
    </row>
    <row r="35" spans="1:106" x14ac:dyDescent="0.2">
      <c r="C35" s="12"/>
      <c r="D35" s="12"/>
      <c r="F35" s="63"/>
      <c r="G35" s="63"/>
    </row>
    <row r="36" spans="1:106" x14ac:dyDescent="0.2">
      <c r="C36" s="12"/>
      <c r="D36" s="12"/>
    </row>
    <row r="37" spans="1:106" x14ac:dyDescent="0.2">
      <c r="C37" s="12"/>
      <c r="D37" s="12"/>
    </row>
    <row r="38" spans="1:106" x14ac:dyDescent="0.2">
      <c r="C38" s="12"/>
      <c r="D38" s="12"/>
    </row>
    <row r="39" spans="1:106" x14ac:dyDescent="0.2">
      <c r="C39" s="12"/>
      <c r="D39" s="12"/>
    </row>
    <row r="40" spans="1:106" x14ac:dyDescent="0.2">
      <c r="C40" s="12"/>
      <c r="D40" s="12"/>
    </row>
    <row r="41" spans="1:106" x14ac:dyDescent="0.2">
      <c r="C41" s="12"/>
      <c r="D41" s="12"/>
    </row>
    <row r="42" spans="1:106" x14ac:dyDescent="0.2">
      <c r="C42" s="12"/>
      <c r="D42" s="12"/>
    </row>
    <row r="43" spans="1:106" x14ac:dyDescent="0.2">
      <c r="C43" s="12"/>
      <c r="D43" s="12"/>
    </row>
    <row r="44" spans="1:106" x14ac:dyDescent="0.2">
      <c r="C44" s="12"/>
      <c r="D44" s="12"/>
    </row>
    <row r="45" spans="1:106" x14ac:dyDescent="0.2">
      <c r="C45" s="12"/>
      <c r="D45" s="12"/>
    </row>
    <row r="46" spans="1:106" x14ac:dyDescent="0.2">
      <c r="C46" s="12"/>
      <c r="D46" s="12"/>
    </row>
    <row r="47" spans="1:106" x14ac:dyDescent="0.2">
      <c r="C47" s="12"/>
      <c r="D47" s="12"/>
    </row>
    <row r="48" spans="1:106" x14ac:dyDescent="0.2">
      <c r="C48" s="12"/>
      <c r="D48" s="12"/>
    </row>
    <row r="49" spans="3:4" x14ac:dyDescent="0.2">
      <c r="C49" s="12"/>
      <c r="D49" s="12"/>
    </row>
    <row r="50" spans="3:4" x14ac:dyDescent="0.2">
      <c r="C50" s="12"/>
      <c r="D50" s="12"/>
    </row>
    <row r="51" spans="3:4" x14ac:dyDescent="0.2">
      <c r="C51" s="12"/>
      <c r="D51" s="12"/>
    </row>
    <row r="52" spans="3:4" x14ac:dyDescent="0.2">
      <c r="C52" s="12"/>
      <c r="D52" s="12"/>
    </row>
    <row r="53" spans="3:4" x14ac:dyDescent="0.2">
      <c r="C53" s="12"/>
      <c r="D53" s="12"/>
    </row>
    <row r="54" spans="3:4" x14ac:dyDescent="0.2">
      <c r="C54" s="12"/>
      <c r="D54" s="12"/>
    </row>
    <row r="55" spans="3:4" x14ac:dyDescent="0.2">
      <c r="C55" s="12"/>
      <c r="D55" s="12"/>
    </row>
    <row r="56" spans="3:4" x14ac:dyDescent="0.2">
      <c r="C56" s="12"/>
      <c r="D56" s="12"/>
    </row>
    <row r="57" spans="3:4" x14ac:dyDescent="0.2">
      <c r="C57" s="12"/>
      <c r="D57" s="12"/>
    </row>
    <row r="58" spans="3:4" x14ac:dyDescent="0.2">
      <c r="C58" s="12"/>
      <c r="D58" s="12"/>
    </row>
    <row r="59" spans="3:4" x14ac:dyDescent="0.2">
      <c r="C59" s="12"/>
      <c r="D59" s="12"/>
    </row>
    <row r="60" spans="3:4" x14ac:dyDescent="0.2">
      <c r="C60" s="12"/>
      <c r="D60" s="12"/>
    </row>
    <row r="61" spans="3:4" x14ac:dyDescent="0.2">
      <c r="C61" s="12"/>
      <c r="D61" s="12"/>
    </row>
    <row r="62" spans="3:4" x14ac:dyDescent="0.2">
      <c r="C62" s="12"/>
      <c r="D62" s="12"/>
    </row>
    <row r="63" spans="3:4" x14ac:dyDescent="0.2">
      <c r="C63" s="12"/>
      <c r="D63" s="12"/>
    </row>
  </sheetData>
  <sheetProtection formatCells="0" formatColumns="0" formatRows="0" insertColumns="0"/>
  <mergeCells count="17">
    <mergeCell ref="C5:AN5"/>
    <mergeCell ref="D15:BB15"/>
    <mergeCell ref="D16:BB16"/>
    <mergeCell ref="D17:BB17"/>
    <mergeCell ref="D21:BC21"/>
    <mergeCell ref="D27:BC27"/>
    <mergeCell ref="D22:BC22"/>
    <mergeCell ref="D23:BC23"/>
    <mergeCell ref="D24:BC24"/>
    <mergeCell ref="D26:BC26"/>
    <mergeCell ref="D25:BC25"/>
    <mergeCell ref="D31:BC31"/>
    <mergeCell ref="D32:BC32"/>
    <mergeCell ref="D33:BC33"/>
    <mergeCell ref="D28:BC28"/>
    <mergeCell ref="D29:BC29"/>
    <mergeCell ref="D30:BC30"/>
  </mergeCells>
  <conditionalFormatting sqref="CC20 CA20 BY20 BW20 CM20 CO20 CQ20 CK20 CG20 CE20 BG20 DA20 CS20 CU20">
    <cfRule type="cellIs" dxfId="30" priority="29" stopIfTrue="1" operator="lessThan">
      <formula>BG21</formula>
    </cfRule>
  </conditionalFormatting>
  <conditionalFormatting sqref="DA18 CQ21 DA21 BG21 BG18 BI18 BI21 BQ21 BQ18 BS21 BS18 BU18 BU21 BW21 BW18 BY21 BY18 CA18 CA21 CU18 CU21 CS18 CS21 CO21 CO18 CQ18 CM21 CK21 CK18 CM18 CI21 CG21 CG18 CI18 CE21 CC21 CC18 CE18 BK21 BM21 BO21 BK18 BM18 BO18">
    <cfRule type="cellIs" dxfId="29" priority="30" stopIfTrue="1" operator="equal">
      <formula>"&lt;&gt;"</formula>
    </cfRule>
  </conditionalFormatting>
  <conditionalFormatting sqref="BS8:BS12 BU8:BU12 BW8:BW12 BY8:BY12 CA8:CA12 CU8:CU12 CS8:CS12 CQ8:CQ12 CO8:CO12 CM8:CM12 CK8:CK12 CI8:CI12 CG8:CG12 CC8:CC12 CE8:CE12 BK8:BK12 BM8:BM12 BO8:BO12 BQ8:BQ12 BI8:BI12 DA8:DA11">
    <cfRule type="cellIs" dxfId="28" priority="31" stopIfTrue="1" operator="equal">
      <formula>"&gt; 25%"</formula>
    </cfRule>
  </conditionalFormatting>
  <conditionalFormatting sqref="F12">
    <cfRule type="cellIs" dxfId="27" priority="28" stopIfTrue="1" operator="greaterThan">
      <formula>100-F9-F11+0.1</formula>
    </cfRule>
  </conditionalFormatting>
  <conditionalFormatting sqref="H12">
    <cfRule type="cellIs" dxfId="26" priority="27" stopIfTrue="1" operator="greaterThan">
      <formula>100-H9-H11+0.1</formula>
    </cfRule>
  </conditionalFormatting>
  <conditionalFormatting sqref="J12">
    <cfRule type="cellIs" dxfId="25" priority="26" stopIfTrue="1" operator="greaterThan">
      <formula>100-J9-J11+0.1</formula>
    </cfRule>
  </conditionalFormatting>
  <conditionalFormatting sqref="L12">
    <cfRule type="cellIs" dxfId="24" priority="25" stopIfTrue="1" operator="greaterThan">
      <formula>100-L9-L11+0.1</formula>
    </cfRule>
  </conditionalFormatting>
  <conditionalFormatting sqref="N12">
    <cfRule type="cellIs" dxfId="23" priority="24" stopIfTrue="1" operator="greaterThan">
      <formula>100-N9-N11+0.1</formula>
    </cfRule>
  </conditionalFormatting>
  <conditionalFormatting sqref="P12">
    <cfRule type="cellIs" dxfId="22" priority="23" stopIfTrue="1" operator="greaterThan">
      <formula>100-P9-P11+0.1</formula>
    </cfRule>
  </conditionalFormatting>
  <conditionalFormatting sqref="R12">
    <cfRule type="cellIs" dxfId="21" priority="22" stopIfTrue="1" operator="greaterThan">
      <formula>100-R9-R11+0.1</formula>
    </cfRule>
  </conditionalFormatting>
  <conditionalFormatting sqref="T12">
    <cfRule type="cellIs" dxfId="20" priority="21" stopIfTrue="1" operator="greaterThan">
      <formula>100-T9-T11+0.1</formula>
    </cfRule>
  </conditionalFormatting>
  <conditionalFormatting sqref="V12">
    <cfRule type="cellIs" dxfId="19" priority="20" stopIfTrue="1" operator="greaterThan">
      <formula>100-V9-V11+0.1</formula>
    </cfRule>
  </conditionalFormatting>
  <conditionalFormatting sqref="X12">
    <cfRule type="cellIs" dxfId="18" priority="19" stopIfTrue="1" operator="greaterThan">
      <formula>100-X9-X11+0.1</formula>
    </cfRule>
  </conditionalFormatting>
  <conditionalFormatting sqref="Z12">
    <cfRule type="cellIs" dxfId="17" priority="18" stopIfTrue="1" operator="greaterThan">
      <formula>100-Z9-Z11+0.1</formula>
    </cfRule>
  </conditionalFormatting>
  <conditionalFormatting sqref="AB12">
    <cfRule type="cellIs" dxfId="16" priority="17" stopIfTrue="1" operator="greaterThan">
      <formula>100-AB9-AB11+0.1</formula>
    </cfRule>
  </conditionalFormatting>
  <conditionalFormatting sqref="AD12">
    <cfRule type="cellIs" dxfId="15" priority="16" stopIfTrue="1" operator="greaterThan">
      <formula>100-AD9-AD11+0.1</formula>
    </cfRule>
  </conditionalFormatting>
  <conditionalFormatting sqref="AF12">
    <cfRule type="cellIs" dxfId="14" priority="15" stopIfTrue="1" operator="greaterThan">
      <formula>100-AF9-AF11+0.1</formula>
    </cfRule>
  </conditionalFormatting>
  <conditionalFormatting sqref="AH12">
    <cfRule type="cellIs" dxfId="13" priority="14" stopIfTrue="1" operator="greaterThan">
      <formula>100-AH9-AH11+0.1</formula>
    </cfRule>
  </conditionalFormatting>
  <conditionalFormatting sqref="AJ12">
    <cfRule type="cellIs" dxfId="12" priority="13" stopIfTrue="1" operator="greaterThan">
      <formula>100-AJ9-AJ11+0.1</formula>
    </cfRule>
  </conditionalFormatting>
  <conditionalFormatting sqref="AL12">
    <cfRule type="cellIs" dxfId="11" priority="12" stopIfTrue="1" operator="greaterThan">
      <formula>100-AL9-AL11+0.1</formula>
    </cfRule>
  </conditionalFormatting>
  <conditionalFormatting sqref="AN12">
    <cfRule type="cellIs" dxfId="10" priority="11" stopIfTrue="1" operator="greaterThan">
      <formula>100-AN9-AN11+0.1</formula>
    </cfRule>
  </conditionalFormatting>
  <conditionalFormatting sqref="AP12">
    <cfRule type="cellIs" dxfId="9" priority="10" stopIfTrue="1" operator="greaterThan">
      <formula>100-AP9-AP11+0.1</formula>
    </cfRule>
  </conditionalFormatting>
  <conditionalFormatting sqref="AR12">
    <cfRule type="cellIs" dxfId="8" priority="9" stopIfTrue="1" operator="greaterThan">
      <formula>100-AR9-AR11+0.1</formula>
    </cfRule>
  </conditionalFormatting>
  <conditionalFormatting sqref="AT12">
    <cfRule type="cellIs" dxfId="7" priority="8" stopIfTrue="1" operator="greaterThan">
      <formula>100-AT9-AT11+0.1</formula>
    </cfRule>
  </conditionalFormatting>
  <conditionalFormatting sqref="AZ12">
    <cfRule type="cellIs" dxfId="6" priority="7" stopIfTrue="1" operator="greaterThan">
      <formula>100-AZ9-AZ11+0.1</formula>
    </cfRule>
  </conditionalFormatting>
  <conditionalFormatting sqref="AV12">
    <cfRule type="cellIs" dxfId="5" priority="6" stopIfTrue="1" operator="greaterThan">
      <formula>100-AV9-AV11+0.1</formula>
    </cfRule>
  </conditionalFormatting>
  <conditionalFormatting sqref="AX12">
    <cfRule type="cellIs" dxfId="4" priority="5" stopIfTrue="1" operator="greaterThan">
      <formula>100-AX9-AX11+0.1</formula>
    </cfRule>
  </conditionalFormatting>
  <conditionalFormatting sqref="CW20 CY20">
    <cfRule type="cellIs" dxfId="3" priority="2" stopIfTrue="1" operator="lessThan">
      <formula>CW21</formula>
    </cfRule>
  </conditionalFormatting>
  <conditionalFormatting sqref="CY18 CY21 CW18 CW21">
    <cfRule type="cellIs" dxfId="2" priority="3" stopIfTrue="1" operator="equal">
      <formula>"&lt;&gt;"</formula>
    </cfRule>
  </conditionalFormatting>
  <conditionalFormatting sqref="CY8:CY12 CW8:CW12">
    <cfRule type="cellIs" dxfId="1" priority="4" stopIfTrue="1" operator="equal">
      <formula>"&gt; 25%"</formula>
    </cfRule>
  </conditionalFormatting>
  <conditionalFormatting sqref="DA12">
    <cfRule type="cellIs" dxfId="0" priority="1" stopIfTrue="1" operator="equal">
      <formula>"&gt; 25%"</formula>
    </cfRule>
  </conditionalFormatting>
  <printOptions horizontalCentered="1"/>
  <pageMargins left="0.5" right="0.5" top="0.75" bottom="0.75" header="0.5" footer="0.5"/>
  <pageSetup paperSize="9" scale="55" firstPageNumber="23" fitToHeight="0" orientation="landscape" r:id="rId1"/>
  <headerFooter alignWithMargins="0">
    <oddFooter>&amp;C&amp;"Arial,Regular"UNSD/Programa de las Naciones Unidas para el Medio Ambiente Cuestionario 2018 Estadísticas Ambientales -  Sección del Agua -  &amp;P</oddFooter>
  </headerFooter>
  <rowBreaks count="1" manualBreakCount="1">
    <brk id="17" min="2" max="4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8" ma:contentTypeDescription="Create a new document." ma:contentTypeScope="" ma:versionID="ca817211930fc2263efe6375de542638">
  <xsd:schema xmlns:xsd="http://www.w3.org/2001/XMLSchema" xmlns:xs="http://www.w3.org/2001/XMLSchema" xmlns:p="http://schemas.microsoft.com/office/2006/metadata/properties" xmlns:ns2="80b4fa15-76ba-48c8-b961-b781e21574d2" xmlns:ns3="d0274a15-5367-45e1-987a-873acbd8baaa" targetNamespace="http://schemas.microsoft.com/office/2006/metadata/properties" ma:root="true" ma:fieldsID="3335dfca724317ae0297769bef5518c2" ns2:_="" ns3:_="">
    <xsd:import namespace="80b4fa15-76ba-48c8-b961-b781e21574d2"/>
    <xsd:import namespace="d0274a15-5367-45e1-987a-873acbd8ba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5FD3B6-5861-48BD-8C70-CD9D5EDFBE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4fa15-76ba-48c8-b961-b781e21574d2"/>
    <ds:schemaRef ds:uri="d0274a15-5367-45e1-987a-873acbd8ba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A90F40-F3DB-4912-8DD8-ECB428604AF9}">
  <ds:schemaRefs>
    <ds:schemaRef ds:uri="http://schemas.microsoft.com/sharepoint/v3/contenttype/forms"/>
  </ds:schemaRefs>
</ds:datastoreItem>
</file>

<file path=customXml/itemProps3.xml><?xml version="1.0" encoding="utf-8"?>
<ds:datastoreItem xmlns:ds="http://schemas.openxmlformats.org/officeDocument/2006/customXml" ds:itemID="{423A5EA6-BC4D-4A7D-A7EE-F3108FDC1B6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65</vt:i4>
      </vt:variant>
    </vt:vector>
  </HeadingPairs>
  <TitlesOfParts>
    <vt:vector size="75" baseType="lpstr">
      <vt:lpstr>Índice</vt:lpstr>
      <vt:lpstr>Guía</vt:lpstr>
      <vt:lpstr>Definiciones</vt:lpstr>
      <vt:lpstr>Diagram</vt:lpstr>
      <vt:lpstr>W1</vt:lpstr>
      <vt:lpstr>W2</vt:lpstr>
      <vt:lpstr>W3</vt:lpstr>
      <vt:lpstr>W4</vt:lpstr>
      <vt:lpstr>W5</vt:lpstr>
      <vt:lpstr>W6</vt:lpstr>
      <vt:lpstr>'W1'!CountryID</vt:lpstr>
      <vt:lpstr>'W2'!CountryID</vt:lpstr>
      <vt:lpstr>'W3'!CountryID</vt:lpstr>
      <vt:lpstr>'W4'!CountryID</vt:lpstr>
      <vt:lpstr>'W5'!CountryID</vt:lpstr>
      <vt:lpstr>'W6'!CountryID</vt:lpstr>
      <vt:lpstr>'W1'!CountryName</vt:lpstr>
      <vt:lpstr>'W2'!CountryName</vt:lpstr>
      <vt:lpstr>'W3'!CountryName</vt:lpstr>
      <vt:lpstr>'W4'!CountryName</vt:lpstr>
      <vt:lpstr>'W5'!CountryName</vt:lpstr>
      <vt:lpstr>'W6'!CountryName</vt:lpstr>
      <vt:lpstr>'W1'!Data</vt:lpstr>
      <vt:lpstr>'W2'!Data</vt:lpstr>
      <vt:lpstr>'W3'!Data</vt:lpstr>
      <vt:lpstr>'W4'!Data</vt:lpstr>
      <vt:lpstr>'W5'!Data</vt:lpstr>
      <vt:lpstr>'W1'!Foot</vt:lpstr>
      <vt:lpstr>'W2'!Foot</vt:lpstr>
      <vt:lpstr>'W3'!Foot</vt:lpstr>
      <vt:lpstr>'W4'!Foot</vt:lpstr>
      <vt:lpstr>'W5'!Foot</vt:lpstr>
      <vt:lpstr>'W1'!FootLng</vt:lpstr>
      <vt:lpstr>'W2'!FootLng</vt:lpstr>
      <vt:lpstr>'W3'!FootLng</vt:lpstr>
      <vt:lpstr>'W4'!FootLng</vt:lpstr>
      <vt:lpstr>'W5'!FootLng</vt:lpstr>
      <vt:lpstr>'W1'!Inc</vt:lpstr>
      <vt:lpstr>'W2'!Inc</vt:lpstr>
      <vt:lpstr>'W3'!Inc</vt:lpstr>
      <vt:lpstr>'W4'!Inc</vt:lpstr>
      <vt:lpstr>'W5'!Inc</vt:lpstr>
      <vt:lpstr>'W1'!Ind</vt:lpstr>
      <vt:lpstr>'W2'!Ind</vt:lpstr>
      <vt:lpstr>'W3'!Ind</vt:lpstr>
      <vt:lpstr>'W4'!Ind</vt:lpstr>
      <vt:lpstr>'W5'!Ind</vt:lpstr>
      <vt:lpstr>Definiciones!Print_Area</vt:lpstr>
      <vt:lpstr>Diagram!Print_Area</vt:lpstr>
      <vt:lpstr>Guía!Print_Area</vt:lpstr>
      <vt:lpstr>Índice!Print_Area</vt:lpstr>
      <vt:lpstr>'W1'!Print_Area</vt:lpstr>
      <vt:lpstr>'W2'!Print_Area</vt:lpstr>
      <vt:lpstr>'W3'!Print_Area</vt:lpstr>
      <vt:lpstr>'W4'!Print_Area</vt:lpstr>
      <vt:lpstr>'W5'!Print_Area</vt:lpstr>
      <vt:lpstr>'W6'!Print_Area</vt:lpstr>
      <vt:lpstr>Definiciones!Print_Titles</vt:lpstr>
      <vt:lpstr>Diagram!Print_Titles</vt:lpstr>
      <vt:lpstr>Guía!Print_Titles</vt:lpstr>
      <vt:lpstr>'W1'!Print_Titles</vt:lpstr>
      <vt:lpstr>'W2'!Print_Titles</vt:lpstr>
      <vt:lpstr>'W3'!Print_Titles</vt:lpstr>
      <vt:lpstr>'W4'!Print_Titles</vt:lpstr>
      <vt:lpstr>'W5'!Print_Titles</vt:lpstr>
      <vt:lpstr>'W1'!Type</vt:lpstr>
      <vt:lpstr>'W2'!Type</vt:lpstr>
      <vt:lpstr>'W3'!Type</vt:lpstr>
      <vt:lpstr>'W4'!Type</vt:lpstr>
      <vt:lpstr>'W5'!Type</vt:lpstr>
      <vt:lpstr>'W1'!VarsID</vt:lpstr>
      <vt:lpstr>'W2'!VarsID</vt:lpstr>
      <vt:lpstr>'W3'!VarsID</vt:lpstr>
      <vt:lpstr>'W4'!VarsID</vt:lpstr>
      <vt:lpstr>'W5'!VarsID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Herrera Ocampo</dc:creator>
  <cp:keywords/>
  <dc:description/>
  <cp:lastModifiedBy>Robin Carrington</cp:lastModifiedBy>
  <cp:revision/>
  <dcterms:created xsi:type="dcterms:W3CDTF">2018-11-13T21:44:47Z</dcterms:created>
  <dcterms:modified xsi:type="dcterms:W3CDTF">2020-02-10T23:05:11Z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0x010100B51BF2F834EA4346881D152C2A068B67</vt:lpwstr>
  </property>
  <property fmtid="{D5CDD505-2E9C-101B-9397-08002B2CF9AE}" pid="3" name="Order">
    <vt:r8>4286600</vt:r8>
  </property>
</Properties>
</file>